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a) ZNA URB\1.0_ BID_SALDOS\BID VI\BID VI_DEF\ID38673_PRIMARIO 14G\PARA DDL Y CONTRAT_2025\BID VI_Owncloud  DZC_Anexos y diseño\"/>
    </mc:Choice>
  </mc:AlternateContent>
  <xr:revisionPtr revIDLastSave="0" documentId="8_{58ADD1A7-F9F1-4F6F-9373-17AE57987A87}" xr6:coauthVersionLast="47" xr6:coauthVersionMax="47" xr10:uidLastSave="{00000000-0000-0000-0000-000000000000}"/>
  <bookViews>
    <workbookView xWindow="9540" yWindow="435" windowWidth="18330" windowHeight="15045" tabRatio="907" activeTab="1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6" hidden="1">BID_ESTR_AMBIENTAL_OFERTA!$A$1:$G$21</definedName>
    <definedName name="_xlnm._FilterDatabase" localSheetId="5" hidden="1">BID_ESTR_CIVIL_OFERTA!$A$1:$G$52</definedName>
    <definedName name="_xlnm._FilterDatabase" localSheetId="4" hidden="1">BID_ESTR_COM_OFERTA!$A$1:$E$10</definedName>
    <definedName name="_xlnm._FilterDatabase" localSheetId="3" hidden="1">BID_ESTR_DIST_OFERTA!$A$1:$E$89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ESTRUCTURAS!$A$1:$H$170</definedName>
    <definedName name="_xlnm._FilterDatabase" localSheetId="10" hidden="1">MATERIALES!$A$1:$D$80</definedName>
    <definedName name="_xlnm._FilterDatabase" localSheetId="8" hidden="1">'MATERIALES DISTRIBUCIÓN'!$A$1:$F$82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ESTRUCTURAS!$A$1:$H$180</definedName>
    <definedName name="_xlnm.Print_Area" localSheetId="10">MATERIALES!$A$1:$D$91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6" i="14" l="1"/>
  <c r="E50" i="30" l="1"/>
  <c r="G50" i="30" s="1"/>
  <c r="E47" i="30"/>
  <c r="G47" i="30" s="1"/>
  <c r="E44" i="30"/>
  <c r="E38" i="30"/>
  <c r="E28" i="30"/>
  <c r="E6" i="30"/>
  <c r="G6" i="30" s="1"/>
  <c r="G7" i="30"/>
  <c r="G4" i="30"/>
  <c r="G5" i="30"/>
  <c r="G8" i="30"/>
  <c r="G9" i="30"/>
  <c r="G46" i="30"/>
  <c r="G49" i="30"/>
  <c r="G51" i="30"/>
  <c r="G43" i="30"/>
  <c r="G39" i="30"/>
  <c r="G40" i="30"/>
  <c r="G41" i="30"/>
  <c r="G32" i="30"/>
  <c r="G31" i="30"/>
  <c r="E23" i="30"/>
  <c r="G23" i="30" s="1"/>
  <c r="G22" i="30"/>
  <c r="G14" i="30"/>
  <c r="G15" i="30"/>
  <c r="G16" i="30"/>
  <c r="G17" i="30"/>
  <c r="G18" i="30"/>
  <c r="G19" i="30"/>
  <c r="G11" i="30"/>
  <c r="G10" i="30"/>
  <c r="G45" i="30" l="1"/>
  <c r="G44" i="30"/>
  <c r="G42" i="30" s="1"/>
  <c r="G48" i="30"/>
  <c r="F163" i="23" l="1"/>
  <c r="G163" i="23" s="1"/>
  <c r="H163" i="23" s="1"/>
  <c r="F164" i="23"/>
  <c r="G164" i="23" s="1"/>
  <c r="H164" i="23" s="1"/>
  <c r="F165" i="23"/>
  <c r="G165" i="23" s="1"/>
  <c r="H165" i="23" s="1"/>
  <c r="F166" i="23"/>
  <c r="G166" i="23" s="1"/>
  <c r="H166" i="23" s="1"/>
  <c r="F167" i="23"/>
  <c r="G167" i="23" s="1"/>
  <c r="H167" i="23" s="1"/>
  <c r="F168" i="23"/>
  <c r="G168" i="23" s="1"/>
  <c r="H168" i="23" s="1"/>
  <c r="F169" i="23"/>
  <c r="G169" i="23" s="1"/>
  <c r="H169" i="23" s="1"/>
  <c r="F170" i="23"/>
  <c r="G170" i="23" s="1"/>
  <c r="H170" i="23" s="1"/>
  <c r="D164" i="23"/>
  <c r="D165" i="23"/>
  <c r="D166" i="23"/>
  <c r="D167" i="23"/>
  <c r="D168" i="23"/>
  <c r="D169" i="23"/>
  <c r="D170" i="23"/>
  <c r="D163" i="23"/>
  <c r="F2" i="23"/>
  <c r="F3" i="23"/>
  <c r="F4" i="23"/>
  <c r="F5" i="23"/>
  <c r="F6" i="23"/>
  <c r="F7" i="23"/>
  <c r="F8" i="23"/>
  <c r="D119" i="23"/>
  <c r="D120" i="23"/>
  <c r="D121" i="23"/>
  <c r="D122" i="23"/>
  <c r="D123" i="23"/>
  <c r="D124" i="23"/>
  <c r="D125" i="23"/>
  <c r="D126" i="23"/>
  <c r="D35" i="23"/>
  <c r="D36" i="23"/>
  <c r="F9" i="23"/>
  <c r="F10" i="23"/>
  <c r="D27" i="23"/>
  <c r="F11" i="23"/>
  <c r="G11" i="23" s="1"/>
  <c r="F2" i="26" l="1"/>
  <c r="F10" i="26"/>
  <c r="F18" i="26"/>
  <c r="F3" i="26"/>
  <c r="F4" i="26"/>
  <c r="F5" i="26"/>
  <c r="F6" i="26"/>
  <c r="F7" i="26"/>
  <c r="F8" i="26"/>
  <c r="F9" i="26"/>
  <c r="F11" i="26"/>
  <c r="F12" i="26"/>
  <c r="F13" i="26"/>
  <c r="F14" i="26"/>
  <c r="F15" i="26"/>
  <c r="F16" i="26"/>
  <c r="F17" i="26"/>
  <c r="F19" i="26"/>
  <c r="F20" i="26"/>
  <c r="F21" i="26"/>
  <c r="F22" i="26"/>
  <c r="D3" i="23" l="1"/>
  <c r="D4" i="23"/>
  <c r="D5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8" i="23"/>
  <c r="D29" i="23"/>
  <c r="D30" i="23"/>
  <c r="D31" i="23"/>
  <c r="D32" i="23"/>
  <c r="D33" i="23"/>
  <c r="D34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2" i="23"/>
  <c r="G38" i="30" l="1"/>
  <c r="G37" i="30"/>
  <c r="G36" i="30"/>
  <c r="G35" i="30"/>
  <c r="G34" i="30"/>
  <c r="G30" i="30"/>
  <c r="G29" i="30"/>
  <c r="G28" i="30"/>
  <c r="G27" i="30"/>
  <c r="G26" i="30"/>
  <c r="G25" i="30"/>
  <c r="G21" i="30"/>
  <c r="G13" i="30"/>
  <c r="G3" i="30"/>
  <c r="G2" i="30" l="1"/>
  <c r="G33" i="30"/>
  <c r="G20" i="30"/>
  <c r="G24" i="30"/>
  <c r="G12" i="30"/>
  <c r="G52" i="30" l="1"/>
  <c r="E11" i="20" s="1"/>
  <c r="G20" i="29" l="1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21" i="29" l="1"/>
  <c r="F11" i="20" s="1"/>
  <c r="E9" i="16"/>
  <c r="G7" i="23"/>
  <c r="G8" i="23"/>
  <c r="E19" i="16" s="1"/>
  <c r="G9" i="23"/>
  <c r="E20" i="16" s="1"/>
  <c r="G10" i="23"/>
  <c r="E21" i="16" s="1"/>
  <c r="F13" i="23"/>
  <c r="G13" i="23" s="1"/>
  <c r="H13" i="23" s="1"/>
  <c r="F15" i="23"/>
  <c r="G15" i="23" s="1"/>
  <c r="F22" i="23"/>
  <c r="G22" i="23" s="1"/>
  <c r="F20" i="23"/>
  <c r="G20" i="23" s="1"/>
  <c r="F24" i="23"/>
  <c r="G24" i="23" s="1"/>
  <c r="F34" i="23"/>
  <c r="G34" i="23" s="1"/>
  <c r="F26" i="23"/>
  <c r="G26" i="23" s="1"/>
  <c r="F27" i="23"/>
  <c r="G27" i="23" s="1"/>
  <c r="F28" i="23"/>
  <c r="G28" i="23" s="1"/>
  <c r="F29" i="23"/>
  <c r="G29" i="23" s="1"/>
  <c r="F30" i="23"/>
  <c r="G30" i="23" s="1"/>
  <c r="F46" i="23"/>
  <c r="G46" i="23" s="1"/>
  <c r="F32" i="23"/>
  <c r="G32" i="23" s="1"/>
  <c r="F33" i="23"/>
  <c r="G33" i="23" s="1"/>
  <c r="F38" i="23"/>
  <c r="G38" i="23" s="1"/>
  <c r="F39" i="23"/>
  <c r="G39" i="23" s="1"/>
  <c r="F40" i="23"/>
  <c r="G40" i="23" s="1"/>
  <c r="F41" i="23"/>
  <c r="G41" i="23" s="1"/>
  <c r="F43" i="23"/>
  <c r="G43" i="23" s="1"/>
  <c r="F45" i="23"/>
  <c r="G45" i="23" s="1"/>
  <c r="F57" i="23"/>
  <c r="G57" i="23" s="1"/>
  <c r="F58" i="23"/>
  <c r="G58" i="23" s="1"/>
  <c r="F49" i="23"/>
  <c r="G49" i="23" s="1"/>
  <c r="F61" i="23"/>
  <c r="G61" i="23" s="1"/>
  <c r="F69" i="23"/>
  <c r="G69" i="23" s="1"/>
  <c r="F68" i="23"/>
  <c r="G68" i="23" s="1"/>
  <c r="F70" i="23"/>
  <c r="G70" i="23" s="1"/>
  <c r="F80" i="23"/>
  <c r="G80" i="23" s="1"/>
  <c r="F93" i="23"/>
  <c r="G93" i="23" s="1"/>
  <c r="F85" i="23"/>
  <c r="G85" i="23" s="1"/>
  <c r="F135" i="23"/>
  <c r="G135" i="23" s="1"/>
  <c r="F105" i="23"/>
  <c r="G105" i="23" s="1"/>
  <c r="F106" i="23"/>
  <c r="G106" i="23" s="1"/>
  <c r="F108" i="23"/>
  <c r="G108" i="23" s="1"/>
  <c r="F134" i="23"/>
  <c r="G134" i="23" s="1"/>
  <c r="F153" i="23"/>
  <c r="G153" i="23" s="1"/>
  <c r="G2" i="23"/>
  <c r="H2" i="23" s="1"/>
  <c r="G3" i="23"/>
  <c r="H3" i="23" s="1"/>
  <c r="E14" i="16" s="1"/>
  <c r="G4" i="23"/>
  <c r="H4" i="23" s="1"/>
  <c r="E15" i="16" s="1"/>
  <c r="G5" i="23"/>
  <c r="H5" i="23" s="1"/>
  <c r="F12" i="23"/>
  <c r="G12" i="23" s="1"/>
  <c r="F23" i="23"/>
  <c r="G23" i="23" s="1"/>
  <c r="E22" i="16"/>
  <c r="G6" i="23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E13" i="16" l="1"/>
  <c r="E6" i="17"/>
  <c r="H11" i="23"/>
  <c r="H6" i="23"/>
  <c r="E9" i="17"/>
  <c r="E5" i="17"/>
  <c r="E4" i="17"/>
  <c r="E10" i="16"/>
  <c r="E11" i="16"/>
  <c r="E12" i="16"/>
  <c r="E23" i="16"/>
  <c r="F21" i="23"/>
  <c r="G21" i="23" s="1"/>
  <c r="F150" i="23"/>
  <c r="G150" i="23" s="1"/>
  <c r="F25" i="23"/>
  <c r="G25" i="23" s="1"/>
  <c r="F107" i="23"/>
  <c r="G107" i="23" s="1"/>
  <c r="F120" i="23"/>
  <c r="G120" i="23" s="1"/>
  <c r="F131" i="23"/>
  <c r="G131" i="23" s="1"/>
  <c r="F102" i="23"/>
  <c r="G102" i="23" s="1"/>
  <c r="F152" i="23"/>
  <c r="G152" i="23" s="1"/>
  <c r="F89" i="23"/>
  <c r="G89" i="23" s="1"/>
  <c r="F149" i="23"/>
  <c r="G149" i="23" s="1"/>
  <c r="F121" i="23"/>
  <c r="G121" i="23" s="1"/>
  <c r="F160" i="23"/>
  <c r="G160" i="23" s="1"/>
  <c r="F88" i="23"/>
  <c r="G88" i="23" s="1"/>
  <c r="F155" i="23"/>
  <c r="G155" i="23" s="1"/>
  <c r="F87" i="23"/>
  <c r="G87" i="23" s="1"/>
  <c r="F154" i="23"/>
  <c r="G154" i="23" s="1"/>
  <c r="F81" i="23"/>
  <c r="G81" i="23" s="1"/>
  <c r="F119" i="23"/>
  <c r="G119" i="23" s="1"/>
  <c r="F159" i="23"/>
  <c r="G159" i="23" s="1"/>
  <c r="F139" i="23"/>
  <c r="G139" i="23" s="1"/>
  <c r="F126" i="23"/>
  <c r="G126" i="23" s="1"/>
  <c r="F113" i="23"/>
  <c r="G113" i="23" s="1"/>
  <c r="F86" i="23"/>
  <c r="G86" i="23" s="1"/>
  <c r="F78" i="23"/>
  <c r="G78" i="23" s="1"/>
  <c r="F67" i="23"/>
  <c r="G67" i="23" s="1"/>
  <c r="F114" i="23"/>
  <c r="G114" i="23" s="1"/>
  <c r="F151" i="23"/>
  <c r="G151" i="23" s="1"/>
  <c r="F97" i="23"/>
  <c r="G97" i="23" s="1"/>
  <c r="F146" i="23"/>
  <c r="G146" i="23" s="1"/>
  <c r="F109" i="23"/>
  <c r="G109" i="23" s="1"/>
  <c r="F77" i="23"/>
  <c r="G77" i="23" s="1"/>
  <c r="F145" i="23"/>
  <c r="G145" i="23" s="1"/>
  <c r="F73" i="23"/>
  <c r="G73" i="23" s="1"/>
  <c r="F144" i="23"/>
  <c r="G144" i="23" s="1"/>
  <c r="F72" i="23"/>
  <c r="G72" i="23" s="1"/>
  <c r="F101" i="23"/>
  <c r="G101" i="23" s="1"/>
  <c r="F53" i="23"/>
  <c r="G53" i="23" s="1"/>
  <c r="F44" i="23"/>
  <c r="G44" i="23" s="1"/>
  <c r="E6" i="16" s="1"/>
  <c r="F112" i="23"/>
  <c r="G112" i="23" s="1"/>
  <c r="F161" i="23"/>
  <c r="G161" i="23" s="1"/>
  <c r="F84" i="23"/>
  <c r="G84" i="23" s="1"/>
  <c r="F138" i="23"/>
  <c r="G138" i="23" s="1"/>
  <c r="F125" i="23"/>
  <c r="G125" i="23" s="1"/>
  <c r="F92" i="23"/>
  <c r="G92" i="23" s="1"/>
  <c r="F54" i="23"/>
  <c r="G54" i="23" s="1"/>
  <c r="F18" i="23"/>
  <c r="G18" i="23" s="1"/>
  <c r="F52" i="23"/>
  <c r="G52" i="23" s="1"/>
  <c r="F143" i="23"/>
  <c r="G143" i="23" s="1"/>
  <c r="F76" i="23"/>
  <c r="G76" i="23" s="1"/>
  <c r="F91" i="23"/>
  <c r="G91" i="23" s="1"/>
  <c r="F75" i="23"/>
  <c r="G75" i="23" s="1"/>
  <c r="F51" i="23"/>
  <c r="G51" i="23" s="1"/>
  <c r="F136" i="23"/>
  <c r="G136" i="23" s="1"/>
  <c r="F110" i="23"/>
  <c r="G110" i="23" s="1"/>
  <c r="F74" i="23"/>
  <c r="G74" i="23" s="1"/>
  <c r="F47" i="23"/>
  <c r="G47" i="23" s="1"/>
  <c r="F42" i="23"/>
  <c r="G42" i="23" s="1"/>
  <c r="E7" i="16" s="1"/>
  <c r="F66" i="23"/>
  <c r="G66" i="23" s="1"/>
  <c r="F147" i="23"/>
  <c r="G147" i="23" s="1"/>
  <c r="F124" i="23"/>
  <c r="G124" i="23" s="1"/>
  <c r="F65" i="23"/>
  <c r="G65" i="23" s="1"/>
  <c r="F100" i="23"/>
  <c r="G100" i="23" s="1"/>
  <c r="F64" i="23"/>
  <c r="G64" i="23" s="1"/>
  <c r="E8" i="17"/>
  <c r="F99" i="23"/>
  <c r="G99" i="23" s="1"/>
  <c r="F79" i="23"/>
  <c r="G79" i="23" s="1"/>
  <c r="F63" i="23"/>
  <c r="G63" i="23" s="1"/>
  <c r="F140" i="23"/>
  <c r="G140" i="23" s="1"/>
  <c r="F128" i="23"/>
  <c r="G128" i="23" s="1"/>
  <c r="F116" i="23"/>
  <c r="G116" i="23" s="1"/>
  <c r="H116" i="23" s="1"/>
  <c r="F104" i="23"/>
  <c r="G104" i="23" s="1"/>
  <c r="F56" i="23"/>
  <c r="G56" i="23" s="1"/>
  <c r="F127" i="23"/>
  <c r="G127" i="23" s="1"/>
  <c r="F115" i="23"/>
  <c r="G115" i="23" s="1"/>
  <c r="F103" i="23"/>
  <c r="G103" i="23" s="1"/>
  <c r="F55" i="23"/>
  <c r="G55" i="23" s="1"/>
  <c r="F31" i="23"/>
  <c r="G31" i="23" s="1"/>
  <c r="H27" i="23" s="1"/>
  <c r="F19" i="23"/>
  <c r="G19" i="23" s="1"/>
  <c r="F162" i="23"/>
  <c r="G162" i="23" s="1"/>
  <c r="F90" i="23"/>
  <c r="G90" i="23" s="1"/>
  <c r="F137" i="23"/>
  <c r="G137" i="23" s="1"/>
  <c r="F17" i="23"/>
  <c r="G17" i="23" s="1"/>
  <c r="F122" i="23"/>
  <c r="G122" i="23" s="1"/>
  <c r="F98" i="23"/>
  <c r="G98" i="23" s="1"/>
  <c r="F62" i="23"/>
  <c r="G62" i="23" s="1"/>
  <c r="F14" i="23"/>
  <c r="G14" i="23" s="1"/>
  <c r="E7" i="17"/>
  <c r="F157" i="23"/>
  <c r="G157" i="23" s="1"/>
  <c r="F133" i="23"/>
  <c r="G133" i="23" s="1"/>
  <c r="F37" i="23"/>
  <c r="G37" i="23" s="1"/>
  <c r="F16" i="23"/>
  <c r="G16" i="23" s="1"/>
  <c r="F123" i="23"/>
  <c r="G123" i="23" s="1"/>
  <c r="F111" i="23"/>
  <c r="G111" i="23" s="1"/>
  <c r="F158" i="23"/>
  <c r="G158" i="23" s="1"/>
  <c r="F50" i="23"/>
  <c r="G50" i="23" s="1"/>
  <c r="F156" i="23"/>
  <c r="G156" i="23" s="1"/>
  <c r="F132" i="23"/>
  <c r="G132" i="23" s="1"/>
  <c r="F96" i="23"/>
  <c r="G96" i="23" s="1"/>
  <c r="F60" i="23"/>
  <c r="G60" i="23" s="1"/>
  <c r="F48" i="23"/>
  <c r="G48" i="23" s="1"/>
  <c r="F36" i="23"/>
  <c r="G36" i="23" s="1"/>
  <c r="F148" i="23"/>
  <c r="G148" i="23" s="1"/>
  <c r="F95" i="23"/>
  <c r="G95" i="23" s="1"/>
  <c r="F83" i="23"/>
  <c r="G83" i="23" s="1"/>
  <c r="F71" i="23"/>
  <c r="G71" i="23" s="1"/>
  <c r="F59" i="23"/>
  <c r="G59" i="23" s="1"/>
  <c r="F35" i="23"/>
  <c r="G35" i="23" s="1"/>
  <c r="F142" i="23"/>
  <c r="G142" i="23" s="1"/>
  <c r="F130" i="23"/>
  <c r="G130" i="23" s="1"/>
  <c r="F118" i="23"/>
  <c r="G118" i="23" s="1"/>
  <c r="H118" i="23" s="1"/>
  <c r="F94" i="23"/>
  <c r="G94" i="23" s="1"/>
  <c r="F82" i="23"/>
  <c r="G82" i="23" s="1"/>
  <c r="F141" i="23"/>
  <c r="G141" i="23" s="1"/>
  <c r="F129" i="23"/>
  <c r="G129" i="23" s="1"/>
  <c r="F117" i="23"/>
  <c r="G117" i="23" s="1"/>
  <c r="H117" i="23" s="1"/>
  <c r="E18" i="16"/>
  <c r="E16" i="16"/>
  <c r="E17" i="16"/>
  <c r="F169" i="14"/>
  <c r="H14" i="23" l="1"/>
  <c r="H136" i="23"/>
  <c r="H123" i="23"/>
  <c r="H119" i="23"/>
  <c r="H49" i="23"/>
  <c r="H93" i="23"/>
  <c r="H127" i="23"/>
  <c r="H67" i="23"/>
  <c r="H82" i="23"/>
  <c r="H157" i="23"/>
  <c r="H139" i="23"/>
  <c r="H144" i="23"/>
  <c r="H149" i="23"/>
  <c r="H55" i="23"/>
  <c r="H35" i="23"/>
  <c r="E8" i="16"/>
  <c r="E3" i="17"/>
  <c r="E24" i="16"/>
  <c r="E30" i="16"/>
  <c r="E34" i="16"/>
  <c r="E29" i="16"/>
  <c r="E32" i="16"/>
  <c r="E31" i="16"/>
  <c r="E4" i="16"/>
  <c r="E28" i="16"/>
  <c r="E5" i="16"/>
  <c r="E25" i="16"/>
  <c r="E33" i="16"/>
  <c r="E26" i="16"/>
  <c r="E3" i="16"/>
  <c r="E27" i="16"/>
  <c r="E35" i="16"/>
  <c r="F78" i="14"/>
  <c r="F61" i="14"/>
  <c r="F179" i="14"/>
  <c r="F202" i="14"/>
  <c r="F100" i="14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2" i="25"/>
  <c r="F203" i="14" l="1"/>
  <c r="A11" i="20" s="1"/>
  <c r="B3" i="25"/>
  <c r="B4" i="25"/>
  <c r="B5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2" i="25"/>
  <c r="B8" i="25" l="1"/>
  <c r="B6" i="25"/>
  <c r="B27" i="25"/>
  <c r="B7" i="25"/>
  <c r="F18" i="15" l="1"/>
  <c r="F13" i="15"/>
  <c r="F8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2" i="25"/>
  <c r="F82" i="25" l="1"/>
  <c r="F23" i="26"/>
  <c r="B82" i="24"/>
  <c r="C176" i="23"/>
  <c r="E2" i="16" l="1"/>
  <c r="E89" i="16" s="1"/>
  <c r="E2" i="17"/>
  <c r="F17" i="15"/>
  <c r="F12" i="15"/>
  <c r="F7" i="15"/>
  <c r="F2" i="15"/>
  <c r="C11" i="20" l="1"/>
  <c r="E10" i="17"/>
  <c r="D11" i="20" l="1"/>
  <c r="F25" i="15"/>
  <c r="F26" i="15" s="1"/>
  <c r="B11" i="20" l="1"/>
  <c r="G11" i="20" s="1"/>
  <c r="F204" i="14"/>
</calcChain>
</file>

<file path=xl/sharedStrings.xml><?xml version="1.0" encoding="utf-8"?>
<sst xmlns="http://schemas.openxmlformats.org/spreadsheetml/2006/main" count="1405" uniqueCount="758">
  <si>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</si>
  <si>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</si>
  <si>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</si>
  <si>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</si>
  <si>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</si>
  <si>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</si>
  <si>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</si>
  <si>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</si>
  <si>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</si>
  <si>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</si>
  <si>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</si>
  <si>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</si>
  <si>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</si>
  <si>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</si>
  <si>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</si>
  <si>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</si>
  <si>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</si>
  <si>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</si>
  <si>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</si>
  <si>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</si>
  <si>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</si>
  <si>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</si>
  <si>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</si>
  <si>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</si>
  <si>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</si>
  <si>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</si>
  <si>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</si>
  <si>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</si>
  <si>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</si>
  <si>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</si>
  <si>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</si>
  <si>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</si>
  <si>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</si>
  <si>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</si>
  <si>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</si>
  <si>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</si>
  <si>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</si>
  <si>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</si>
  <si>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</si>
  <si>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</si>
  <si>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</si>
  <si>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</si>
  <si>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</si>
  <si>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</si>
  <si>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</si>
  <si>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</si>
  <si>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</si>
  <si>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</si>
  <si>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</si>
  <si>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</si>
  <si>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</si>
  <si>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</si>
  <si>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</si>
  <si>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</si>
  <si>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</si>
  <si>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</si>
  <si>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</si>
  <si>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</si>
  <si>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</si>
  <si>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</si>
  <si>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</si>
  <si>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</si>
  <si>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</si>
  <si>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</si>
  <si>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</si>
  <si>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</si>
  <si>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</si>
  <si>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</si>
  <si>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</si>
  <si>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</si>
  <si>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</si>
  <si>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</si>
  <si>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</si>
  <si>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</si>
  <si>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</si>
  <si>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</si>
  <si>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</si>
  <si>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</si>
  <si>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</si>
  <si>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</si>
  <si>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</si>
  <si>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</si>
  <si>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</si>
  <si>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</si>
  <si>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</si>
  <si>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</si>
  <si>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</si>
  <si>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</si>
  <si>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</si>
  <si>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</si>
  <si>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</si>
  <si>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</si>
  <si>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</si>
  <si>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</si>
  <si>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</si>
  <si>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</si>
  <si>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</si>
  <si>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</si>
  <si>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</si>
  <si>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</si>
  <si>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</si>
  <si>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</si>
  <si>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</si>
  <si>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</si>
  <si>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</si>
  <si>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</si>
  <si>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</si>
  <si>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</si>
  <si>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</si>
  <si>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</si>
  <si>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</si>
  <si>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</si>
  <si>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</si>
  <si>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</si>
  <si>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</si>
  <si>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</si>
  <si>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</si>
  <si>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</si>
  <si>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</si>
  <si>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</si>
  <si>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</si>
  <si>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</si>
  <si>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</si>
  <si>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</si>
  <si>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</si>
  <si>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</si>
  <si>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</si>
  <si>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</si>
  <si>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</si>
  <si>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</si>
  <si>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</si>
  <si>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</si>
  <si>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</si>
  <si>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</si>
  <si>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</si>
  <si>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</si>
  <si>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</si>
  <si>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</si>
  <si>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</si>
  <si>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</si>
  <si>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</si>
  <si>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</si>
  <si>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PO0-0HC12_500</t>
  </si>
  <si>
    <t>TAD-0TS</t>
  </si>
  <si>
    <t>TAV-0TS</t>
  </si>
  <si>
    <t>ALAMBRE GALVANIZADO NO. 16 BWG</t>
  </si>
  <si>
    <t>TUERCA OJO OVALADO DE ACERO GALV. PARA PERNO DE 16 MM DIAM.</t>
  </si>
  <si>
    <t>HORQUILLA ANCLAJE ACERO GALV. 16 MM DIAM, 75 MM LONG. 7.000 KG, CON PASADOR</t>
  </si>
  <si>
    <t>DISYUNTOR TERMOMAGNETICO UNIPOLAR 50 A, ICC=10 KA (BREAKER) PARA RIEL DIN</t>
  </si>
  <si>
    <t>TIRAFUSIBLE DE MEDIO VOLTAJE CABEZA REMOVIBLE 12 A, TIPO K</t>
  </si>
  <si>
    <t>CONDUCTOR DE COBRE DESNUDO, CABLEADO, SUAVE, 6 AWG, 7 HILOS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</si>
  <si>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</si>
  <si>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</si>
  <si>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</si>
  <si>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</si>
  <si>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</si>
  <si>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</si>
  <si>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</si>
  <si>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</si>
  <si>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</si>
  <si>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</si>
  <si>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</si>
  <si>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</si>
  <si>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</si>
  <si>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</si>
  <si>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</si>
  <si>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</si>
  <si>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</si>
  <si>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</si>
  <si>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</si>
  <si>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</si>
  <si>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</si>
  <si>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</si>
  <si>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</si>
  <si>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</si>
  <si>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</si>
  <si>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</si>
  <si>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</si>
  <si>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</si>
  <si>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</si>
  <si>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</si>
  <si>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</si>
  <si>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</si>
  <si>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</si>
  <si>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</si>
  <si>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</si>
  <si>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</si>
  <si>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</si>
  <si>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</si>
  <si>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</si>
  <si>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</si>
  <si>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</si>
  <si>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</si>
  <si>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</si>
  <si>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</si>
  <si>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</si>
  <si>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</si>
  <si>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</si>
  <si>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</si>
  <si>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</si>
  <si>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</si>
  <si>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</si>
  <si>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</si>
  <si>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</si>
  <si>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</si>
  <si>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CONECTOR TIPO GOLPE PARA CABLE 6 AWG A VARILLA 5/8"</t>
  </si>
  <si>
    <t>OBRAS CIVILES
(USD)</t>
  </si>
  <si>
    <t>MATERIALES REDES (USD)</t>
  </si>
  <si>
    <t>MANO DE OBRA ACOMETIDAS Y MEDIDORES
(USD)</t>
  </si>
  <si>
    <t>ESV-3VD2.40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</si>
  <si>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</si>
  <si>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</si>
  <si>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</si>
  <si>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</si>
  <si>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</si>
  <si>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</si>
  <si>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</si>
  <si>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</si>
  <si>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</si>
  <si>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</si>
  <si>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</si>
  <si>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</si>
  <si>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</si>
  <si>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</si>
  <si>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</si>
  <si>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</si>
  <si>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</si>
  <si>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</si>
  <si>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</si>
  <si>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</si>
  <si>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</si>
  <si>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</si>
  <si>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</si>
  <si>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</si>
  <si>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</si>
  <si>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</si>
  <si>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</si>
  <si>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</si>
  <si>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</si>
  <si>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</si>
  <si>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</si>
  <si>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</si>
  <si>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</si>
  <si>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</si>
  <si>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</si>
  <si>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</si>
  <si>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</si>
  <si>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</si>
  <si>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</si>
  <si>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</si>
  <si>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</si>
  <si>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</si>
  <si>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</si>
  <si>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</si>
  <si>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</si>
  <si>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</si>
  <si>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</si>
  <si>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</si>
  <si>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</si>
  <si>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</si>
  <si>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</si>
  <si>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</si>
  <si>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</si>
  <si>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</si>
  <si>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</si>
  <si>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</si>
  <si>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</si>
  <si>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</si>
  <si>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</si>
  <si>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</si>
  <si>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</si>
  <si>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</si>
  <si>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</si>
  <si>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</si>
  <si>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</si>
  <si>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</si>
  <si>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</si>
  <si>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</si>
  <si>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</si>
  <si>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</si>
  <si>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</si>
  <si>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</si>
  <si>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</si>
  <si>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</si>
  <si>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</si>
  <si>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</si>
  <si>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</si>
  <si>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</si>
  <si>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</si>
  <si>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</si>
  <si>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</si>
  <si>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</si>
  <si>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</si>
  <si>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</si>
  <si>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</si>
  <si>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</si>
  <si>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</si>
  <si>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</si>
  <si>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</si>
  <si>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</si>
  <si>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</si>
  <si>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</si>
  <si>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</si>
  <si>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</si>
  <si>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</si>
  <si>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</si>
  <si>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</si>
  <si>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</si>
  <si>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</si>
  <si>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</si>
  <si>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</si>
  <si>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</si>
  <si>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</si>
  <si>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</si>
  <si>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</si>
  <si>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</si>
  <si>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</si>
  <si>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</si>
  <si>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</si>
  <si>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</si>
  <si>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</si>
  <si>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</si>
  <si>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</si>
  <si>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</si>
  <si>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</si>
  <si>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</si>
  <si>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</si>
  <si>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</si>
  <si>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</si>
  <si>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</si>
  <si>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</si>
  <si>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</si>
  <si>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</si>
  <si>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</si>
  <si>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</si>
  <si>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</si>
  <si>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</si>
  <si>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</si>
  <si>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</si>
  <si>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</si>
  <si>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</si>
  <si>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</si>
  <si>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</si>
  <si>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</si>
  <si>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</si>
  <si>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</si>
  <si>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</si>
  <si>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</si>
  <si>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</si>
  <si>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</si>
  <si>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</si>
  <si>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</si>
  <si>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</si>
  <si>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</si>
  <si>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</si>
  <si>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</si>
  <si>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</si>
  <si>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</si>
  <si>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</si>
  <si>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</si>
  <si>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</si>
  <si>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</si>
  <si>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</si>
  <si>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</si>
  <si>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</si>
  <si>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</si>
  <si>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</si>
  <si>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</si>
  <si>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</si>
  <si>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</si>
  <si>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</si>
  <si>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</si>
  <si>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</si>
  <si>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</si>
  <si>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</si>
  <si>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</si>
  <si>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</si>
  <si>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</si>
  <si>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</si>
  <si>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</si>
  <si>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</si>
  <si>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</si>
  <si>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</si>
  <si>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</si>
  <si>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</si>
  <si>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</si>
  <si>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</si>
  <si>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</si>
  <si>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</si>
  <si>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</si>
  <si>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</si>
  <si>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</si>
  <si>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</si>
  <si>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</si>
  <si>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</si>
  <si>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</si>
  <si>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</si>
  <si>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</si>
  <si>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</si>
  <si>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</si>
  <si>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</si>
  <si>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</si>
  <si>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</si>
  <si>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</si>
  <si>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</si>
  <si>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</si>
  <si>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</si>
  <si>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</si>
  <si>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</si>
  <si>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</si>
  <si>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</si>
  <si>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</si>
  <si>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</si>
  <si>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</si>
  <si>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</si>
  <si>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</si>
  <si>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</si>
  <si>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</si>
  <si>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</si>
  <si>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</si>
  <si>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</si>
  <si>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</si>
  <si>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</si>
  <si>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</si>
  <si>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</si>
  <si>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</si>
  <si>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</si>
  <si>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</si>
  <si>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</si>
  <si>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</si>
  <si>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</si>
  <si>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</si>
  <si>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</si>
  <si>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</si>
  <si>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</si>
  <si>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</si>
  <si>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</si>
  <si>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</si>
  <si>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</si>
  <si>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</si>
  <si>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</si>
  <si>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</si>
  <si>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</si>
  <si>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</si>
  <si>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</si>
  <si>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</si>
  <si>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</si>
  <si>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</si>
  <si>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</si>
  <si>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</si>
  <si>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</si>
  <si>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</si>
  <si>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</si>
  <si>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</si>
  <si>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</si>
  <si>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</si>
  <si>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</si>
  <si>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</si>
  <si>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</si>
  <si>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</si>
  <si>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</si>
  <si>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</si>
  <si>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</si>
  <si>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</si>
  <si>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</si>
  <si>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</si>
  <si>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</si>
  <si>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</si>
  <si>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</si>
  <si>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</si>
  <si>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</si>
  <si>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</si>
  <si>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</si>
  <si>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</si>
  <si>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</si>
  <si>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</si>
  <si>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</si>
  <si>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</si>
  <si>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</si>
  <si>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</si>
  <si>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</si>
  <si>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</si>
  <si>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</si>
  <si>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</si>
  <si>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</si>
  <si>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CINTA ELECTRICA AUTOFUNDENTE DE 19 MM X 9 M DE LONGITUD</t>
  </si>
  <si>
    <t>CINTA ELECTRICA VINILO PVC 19 MM ANCHO, 20.1 M.DE LONGITUD.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</si>
  <si>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</si>
  <si>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</si>
  <si>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</si>
  <si>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</si>
  <si>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</si>
  <si>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</si>
  <si>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</si>
  <si>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</si>
  <si>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</si>
  <si>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</si>
  <si>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</si>
  <si>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</si>
  <si>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</si>
  <si>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</si>
  <si>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</si>
  <si>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</si>
  <si>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</si>
  <si>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</si>
  <si>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</si>
  <si>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</si>
  <si>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</si>
  <si>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CONDUCTOR DE ALUMINIO DESNUDO SOLIDO PARA ATADURAS 4 AWG</t>
  </si>
  <si>
    <t>CINTA DE ARMAR ALEACION DE ALUMINIO 1.27 MM ESPESOR X 7.62 MM ANCHO</t>
  </si>
  <si>
    <t>CONECTOR , ALEACION Cu, RANURAS PARALELAS, NO. 1/0 - 4/0 AWG, 6 - 4/0 AWG, DOS PERNOS LATERALES Y SEPARADOR</t>
  </si>
  <si>
    <t>AISLADOR DE PORCELANA TIPO ESPIGA (PIN), RADIOINTERFERENCIA CLASE ANSI 56-1, 25 KV</t>
  </si>
  <si>
    <t>AISLADOR DE CAUCHO SILICONADO TIPO SUSPENSION CLASE ANSI DS-28, 22 KV</t>
  </si>
  <si>
    <t>GRAPA ALEACION AL, TERMINAL APERNADA TIPO PISTOLA, NO. 6 - 4/0 AWG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</si>
  <si>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</si>
  <si>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</si>
  <si>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</si>
  <si>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</si>
  <si>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</si>
  <si>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</si>
  <si>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</si>
  <si>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</si>
  <si>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</si>
  <si>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</si>
  <si>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</si>
  <si>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POSTE CIRCULAR DE HORMIGON ARMADO DE 500 KG, LONGITUD 12.0 M, AZUL</t>
  </si>
  <si>
    <t>SUELDA EXOTERMICA, CARGA 90 GRAMOS</t>
  </si>
  <si>
    <t>CONDUCTOR DE COBRE DESNUDO, CABLEADO, SUAVE, 2 AWG, 7 HILOS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</si>
  <si>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</si>
  <si>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</si>
  <si>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700 MM LONG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</si>
  <si>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</si>
  <si>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</si>
  <si>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</si>
  <si>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AISLADOR DE PORCELANA TIPO RETENIDA CLASE ANSI 54-3 23 KV</t>
  </si>
  <si>
    <t>OBRAS AMBIENTALES
(USD)</t>
  </si>
  <si>
    <t>P.Unitario</t>
  </si>
  <si>
    <t>P.Total</t>
  </si>
  <si>
    <t>1</t>
  </si>
  <si>
    <t>1.1</t>
  </si>
  <si>
    <t>1.4</t>
  </si>
  <si>
    <t>1.5</t>
  </si>
  <si>
    <t>1.8</t>
  </si>
  <si>
    <t>1.9</t>
  </si>
  <si>
    <t>1.10</t>
  </si>
  <si>
    <t>1.13</t>
  </si>
  <si>
    <t>2</t>
  </si>
  <si>
    <t>2.1</t>
  </si>
  <si>
    <t>2.4</t>
  </si>
  <si>
    <t>2.6</t>
  </si>
  <si>
    <t>2.7</t>
  </si>
  <si>
    <t>2.9</t>
  </si>
  <si>
    <t>2.11</t>
  </si>
  <si>
    <t>2.13</t>
  </si>
  <si>
    <t>3</t>
  </si>
  <si>
    <t>3.3</t>
  </si>
  <si>
    <t>4</t>
  </si>
  <si>
    <t>4.1</t>
  </si>
  <si>
    <t>4.3</t>
  </si>
  <si>
    <t>4.5</t>
  </si>
  <si>
    <t>4.7</t>
  </si>
  <si>
    <t>4.10</t>
  </si>
  <si>
    <t>4.11</t>
  </si>
  <si>
    <t>5</t>
  </si>
  <si>
    <t xml:space="preserve">CONSTRUCCIÓN DE POZOS </t>
  </si>
  <si>
    <t>5.1</t>
  </si>
  <si>
    <t>5.2</t>
  </si>
  <si>
    <t>5.3</t>
  </si>
  <si>
    <t>5.6</t>
  </si>
  <si>
    <t>5.7</t>
  </si>
  <si>
    <t>6</t>
  </si>
  <si>
    <t>Cubeto plástico de 5 galones</t>
  </si>
  <si>
    <t>Extintor PQS de 10 lbs</t>
  </si>
  <si>
    <t>Botiquín de emergencias, tamaño grande para construcción</t>
  </si>
  <si>
    <t>Cinta de peligro de 12 cm o 5 pulgadas de ancho</t>
  </si>
  <si>
    <t>Hoja de papel bond, tamaño a4, con impresión</t>
  </si>
  <si>
    <t>Señalización vial, tipo caballete de 1.50 x 0.90 m.</t>
  </si>
  <si>
    <t>Control de polvo con tanquero</t>
  </si>
  <si>
    <t>Malla de sarán de color verde al 80%, de altura mínima 2m</t>
  </si>
  <si>
    <t>SUBTOTAL:</t>
  </si>
  <si>
    <t>PROCEDENCIA</t>
  </si>
  <si>
    <t>PRECIO
UNITARIO</t>
  </si>
  <si>
    <t>ESV-1MD</t>
  </si>
  <si>
    <t>ESV-3MA</t>
  </si>
  <si>
    <t>ESV-3MO</t>
  </si>
  <si>
    <t>ESV-3MP</t>
  </si>
  <si>
    <t>ESV-3MR</t>
  </si>
  <si>
    <t>ESV-3VR2.40</t>
  </si>
  <si>
    <t>OTROS-MVC1-3-B_6</t>
  </si>
  <si>
    <t>PT0-0DC1/0_1</t>
  </si>
  <si>
    <t>PT0-0DC1/0_2</t>
  </si>
  <si>
    <t>SPV-3O300_150R</t>
  </si>
  <si>
    <t>TAD-0PS</t>
  </si>
  <si>
    <t>TAV-0SS</t>
  </si>
  <si>
    <t>SSV-3EP400_125</t>
  </si>
  <si>
    <t>CO0-0A1x2/0</t>
  </si>
  <si>
    <t>CO0-0A1x4/0</t>
  </si>
  <si>
    <t>CO0-0HMx93.13</t>
  </si>
  <si>
    <t>CO0-0Y1x350(1/3)</t>
  </si>
  <si>
    <t>CO0-0HAx266.8</t>
  </si>
  <si>
    <t>EMPALME MV 250-500 MCM</t>
  </si>
  <si>
    <t>OTROS GRAPA ALEACION AL, PARA DERIVACION LINEA EN CALIENTE, PRINCIPAL 6 AWG -400 MCM, DERIVADO 6 - 4/0 AWG</t>
  </si>
  <si>
    <t>OTROS CONECTOR , ALEACION Cu, RANURAS PARALELAS, NO. 1/0 - 4/0 AWG, 6 - 4/0 AWG, DOS PERNOS LATERALES Y SEPARADOR</t>
  </si>
  <si>
    <t>OTROS CRUCETA ACERO GALV. UNIVERSAL, PERFIL "L" DE 75 X 75 X 6 MM Y 2000 MM LONG</t>
  </si>
  <si>
    <t>OTROS PERNO "U" ACERO GALV, 2 TUERCAS, 2 ARANDELAS PLANAS Y 2 DE PRESIÓN, 16 MM (5/8"), 160 MM ANCHO DENTRO DE LA "U"</t>
  </si>
  <si>
    <t>OTROS PIE AMIGO DE ACERO GALVANIZADO, PERFIL "L", 40 X 40 X 6 MM, 700 MM LONG</t>
  </si>
  <si>
    <t>OTROS ABRAZADERA DE ACERO GALV. PLETINA 38 X 6 MM, 3 PERNOS, DIAM 160 MM, PERNO ROSCA CORRIDA 15 X 150 MM</t>
  </si>
  <si>
    <t>OTROS PERNO MAQUINA DE ACERO GALVANIZADO TUERCA ARANDELA PLANA Y DE PRESION 16 MM X 38 MM (5/8" X 1 1/2")</t>
  </si>
  <si>
    <t>OTROS ABRAZADERA DE ACERO GALV. PLETINA 30 X 6 MM, 2 PERNOS, PERNO ROSCA CORRIDA 12 X 150 MM, EXTENSION ESCALON</t>
  </si>
  <si>
    <t>PREFORMADO, 93.13 mm2, MENSAJERO</t>
  </si>
  <si>
    <t>PREFORMADO  4/0 AAC, 266.8 AAC Y 4/0 ACSR</t>
  </si>
  <si>
    <t>ESPACIADOR 3F SA</t>
  </si>
  <si>
    <t>CABLE DE AL, AAC, SEMIAISLADO, 25 KV, XLPE, 266.8 MCM , 19 HILOS, ECOLOGICO</t>
  </si>
  <si>
    <t>CONDUCTOR ALUMOWELD - AL, DESNUDO, CABLEADO, AWA, 93.13 mm2, 7(5/2) HILOS, MENSAJERO</t>
  </si>
  <si>
    <t>CABLE DE CU, CABLEADO, 25 KV, XLPE, 350 MCM, 37 HILOS, 100% NA. 1/3 NEUTRAL</t>
  </si>
  <si>
    <t>CINTA PARA PUESTA A TIERRA DE 13 MM DE ANCHO Y 4.6 M LONGITUD</t>
  </si>
  <si>
    <t>CINTA ELECTRICA SEMICONDUCTIVA DE MEDIA TENSION, 19 MM ANCHO, 4.6 METROS DE LONGITUD</t>
  </si>
  <si>
    <t>EMPALME UNIPOLAR PARA 25 KV, CABLE 250 - 500 MCM CONTRAIBLE EN FRIO</t>
  </si>
  <si>
    <t>JUEGO DE LIMPIEZA DE CABLES</t>
  </si>
  <si>
    <t>ESPACIADOR TRIFÁSICO DE POLIETILENO DE ALTA DENSIDAD, 25 kV, NORMAL</t>
  </si>
  <si>
    <t>BRAZO DE ALINEACION CON GRAPA CONECTORA, ACERO GALVANIZADO,  LONG 335 MM, CARGA DE ROTURA VERTICAL 1000 daN (2200 LBF).</t>
  </si>
  <si>
    <t>CINTA FLEJE, ACERO INOXIDABLE, 5000 LB, ANCHO 31,8 MM (1 1/4"), ESPESOR 1,1MM</t>
  </si>
  <si>
    <t xml:space="preserve">ELEMENTO DE SUJECIÓN PARA CINTA FLEJE DE 5000 LB, ANCHO 31,8 MM (1 1/4") </t>
  </si>
  <si>
    <t>PERNO PIN DE ACERO GALVANIZADO, ROSCA PLASTICA 50 MM, 18 X 305 MM (3/4"X 12"), 15 kV</t>
  </si>
  <si>
    <t>AISLADOR TIPO PIN DE POLIETILENO DE ALTA DENSIDAD, SUJECION SUPERIOR, CON RADIO INTERFERENCIA 25 KV, ANSI 55-5</t>
  </si>
  <si>
    <t>ABRAZADERA DE ACERO GALVANIZADO, PLETINA, 4 PERNOS, 38 X 6 X 140 MM, PERNO ROSCA CORRIDA DE 15 X 150 MM</t>
  </si>
  <si>
    <t>GRAPA HORQUILLA - GUARDACABO, DE ACERO GALVANIZADO, LONG GUARDACABO 90 MM, LONG HORQUILLA 96 MM</t>
  </si>
  <si>
    <t>GRAPA HORQUILLA GUARDACABO PARA SERVICIO PESADO, ACERO GALVANZADO, 40 000 lb, PARA CABLE DIÁM 0-22,23 MM</t>
  </si>
  <si>
    <t>EMPALME UNIPOLAR 25 KV CONDUCTOR POLIETILENO ALTA DENSIDAD</t>
  </si>
  <si>
    <t>MÉNSULA DE ACERO GALVANIZADO, PARA DESVÍO ANGULAR, PERFIL "U", 25 kV, 38 X 75 X 38 MM</t>
  </si>
  <si>
    <t>GRAPA DE DESVIO ANGULAR MENSAJERO, ACERO GALVANIZADO, 110 MM X 108 MM, DIÁM CONDUCTOR 19 MM</t>
  </si>
  <si>
    <t>ABRAZADERA DE ACERO GALVANIZADO, PLETINA, 3 PERNOS, 38 X 6 X 140 MM, PERNO ROSCA CORRIDA DE 15 X 150 MM</t>
  </si>
  <si>
    <t>MÉNSULA DE RETENCIÓN TERMINAL, ACERO GALVANIZADO, PERFIL "U" (38X75X38 MM),  BRAZO PERFIL "L" (51X51X4,75 MM), 25 kV</t>
  </si>
  <si>
    <t>BRAZO DE ALINEACION CON GRAPA CONECTORA, ACERO GALVANIZADO,  LONG 625 MM, CARGA DE ROTURA VERTICAL 1800 daN (4000 LBF).</t>
  </si>
  <si>
    <t>ESTRIBO, DE ACERO MALEABLE GALVANIZADO, 14.5 DIAMETRO, BASE 80 X 120 MM</t>
  </si>
  <si>
    <t>BRAZO ANTIVAIVEN, DE POLIETILENO DE ALTA DENSIDAD, DE 572 MM DE LARGO, PARA 25 A 46 KV INCLUYE HORQUILLA Y PERNO.</t>
  </si>
  <si>
    <t>PERNO OJO DE ACERO GALV. 16 X 254 MM (5/8" X 10"), 4 TUERCAS Y 4 ARANDELAS PLANA Y 4 DE PRESION</t>
  </si>
  <si>
    <t>CABLE DE CU, CABLEADO, 2 KV, TTU, 4/0 AWG, 19 HILOS</t>
  </si>
  <si>
    <t>SECCIONADOR BARRA UNIPOLAR ABIERTO 27 KV, 12 KA, BIL: 150 KV, 300 A, CAMARA ROMPE ARCO</t>
  </si>
  <si>
    <t>TERMINAL EXT. UNIP. ENCOG. FRIO O CONTRAIBLE 25 KV, CABLE DE COBRE 250 - 750 MCM</t>
  </si>
  <si>
    <t>TUBO DE ACERO GALVANIZADO DE 6" DIAM. (152.4 MM) - 3 MM DE ESPESOR, LONGITUD 6 M</t>
  </si>
  <si>
    <t>HEBILLA DE ACERO INOXIDABLE PARA SUJECION DE FLEJE DE 19 MM</t>
  </si>
  <si>
    <t>FLEJE DE ACERO 0.76 MM ESPESOR X 19 MM ANCHO, SUJECION TUBO A POSTE</t>
  </si>
  <si>
    <t>RETENCION TERMINAL PREFORMADA PARA CABLE AAC 4/0 AWG , SEMIAISLADO, 25 KV</t>
  </si>
  <si>
    <t>RETENCION TERMINAL PREFORMADA PARA CABLE MENSAJERO DE SECCION 93.13 mm2</t>
  </si>
  <si>
    <t>CONDUCTOR DE COBRE DESNUDO, CABLEADO, SUAVE, 1/0 AWG, 19 HILOS</t>
  </si>
  <si>
    <t>CELDA MODULAR COMPACTA EN SF6, CON UN INTERRUPTOR DE 400 A, 24 kV, 20 kA, BIL: 125 kV, EXTENSIBLE 2 LADOS</t>
  </si>
  <si>
    <t>JUEGO DE ACOPLES AISLADOS PARA CELDAS DE MV, 24 kV, 630A</t>
  </si>
  <si>
    <t>CONECTOR TIPO T, 24 kV, 630 A, PARA CABLE AISLADO DE MV 500 MCM, NA 100%</t>
  </si>
  <si>
    <t>CONDUCTOR DE ALUMINIO DESNUDO, CABLEADO, AAC, 2/0 AWG, 7 HILOS</t>
  </si>
  <si>
    <t>CONDUCTOR DE ALUMINIO, DESNUDO, CABLEADO, AAC, 4/0 AWG, 7 HILOS</t>
  </si>
  <si>
    <t>CONDUCTOR DE ALUMINIO DESNUDO, CABLEADO, AAC, 4/0 AWG, 7 HILOS</t>
  </si>
  <si>
    <t xml:space="preserve"> CONECTOR , ALEACION Cu, RANURAS PARALELAS, NO. 1/0 - 4/0 AWG, 6 - 4/0 AWG, DOS PERNOS LATERALES Y SEPARADOR</t>
  </si>
  <si>
    <t>1.17</t>
  </si>
  <si>
    <t>DESALOJO DE ESCOMBROS Y/O MATERIAL DE EXCAVACIÓN DISTANCIA &lt;=20KM</t>
  </si>
  <si>
    <t>130702</t>
  </si>
  <si>
    <t>130321</t>
  </si>
  <si>
    <t>RETIRO DE SEÑALÉTICA VERTICAL</t>
  </si>
  <si>
    <t>1.18</t>
  </si>
  <si>
    <t>RELLENO MANUAL COMPACTADO CON SUB BASE CLASE III</t>
  </si>
  <si>
    <t>120086</t>
  </si>
  <si>
    <t>HORMIGÓN F'C=210 KG/CM2 (INCLUYE PLASTIFICANTE)</t>
  </si>
  <si>
    <t>130072</t>
  </si>
  <si>
    <t>3.6</t>
  </si>
  <si>
    <t>130032</t>
  </si>
  <si>
    <t>MALLA ELECTROSOLDADA (6.15)</t>
  </si>
  <si>
    <t>3.7</t>
  </si>
  <si>
    <t>HORMIGÓN F'C=210 KG/CM2 EN CONTRAPISO E=10CM (ARENA INC. ENCOFRADO)</t>
  </si>
  <si>
    <t>160408</t>
  </si>
  <si>
    <t>303636</t>
  </si>
  <si>
    <t>TUBERIA 1 VIA PVC 160 MM O 6" NARANJA CORRUGADO</t>
  </si>
  <si>
    <t>4.13</t>
  </si>
  <si>
    <t>220126</t>
  </si>
  <si>
    <t>TAPÓN M DE DESAGUE PVC 160MM</t>
  </si>
  <si>
    <t>4.14</t>
  </si>
  <si>
    <t>130248</t>
  </si>
  <si>
    <t xml:space="preserve">CORTE DE HORMIGÓN CON EQUIPO MECÁNICO </t>
  </si>
  <si>
    <t>197075</t>
  </si>
  <si>
    <t xml:space="preserve">ROTURA DE PISO O ACERA DE HORMIGÓN </t>
  </si>
  <si>
    <t>104630</t>
  </si>
  <si>
    <t>HORMIGÓN F´C = 240KG/CM2 (INCLUYE PLASTIFICANTE E INHIBIDOR A LA CORROSION)</t>
  </si>
  <si>
    <t>REPOSICIONES Y ACABADOS</t>
  </si>
  <si>
    <t>130368</t>
  </si>
  <si>
    <t>REINSTALACIÓN DE SEÑALETICA VERTICAL</t>
  </si>
  <si>
    <t>180194</t>
  </si>
  <si>
    <t>PINTURA PARA SEÑALIZACIÓN BLANCA HASTA 20CM</t>
  </si>
  <si>
    <t>CALICATAS LINEA DE SOTERRAMEINTO</t>
  </si>
  <si>
    <t>120060</t>
  </si>
  <si>
    <t xml:space="preserve">EXCAVACIÓN MANUAL 0-2M </t>
  </si>
  <si>
    <t>7,1</t>
  </si>
  <si>
    <t>7,2</t>
  </si>
  <si>
    <t>8</t>
  </si>
  <si>
    <t>8,1</t>
  </si>
  <si>
    <t>8,2</t>
  </si>
  <si>
    <t>8,3</t>
  </si>
  <si>
    <t>197094</t>
  </si>
  <si>
    <t>DERROCAMIENTO DE HORMIGÓN ARMADO CON MARTILLO ELÉCTRICO</t>
  </si>
  <si>
    <t>110008</t>
  </si>
  <si>
    <t>REPLANTEO Y NIVELACIÓN LINEAL</t>
  </si>
  <si>
    <t>130292</t>
  </si>
  <si>
    <t>DERROCAMIENTO DE HORMIGÓN SIMPLE CON MARTILLO ELÉCTRICO</t>
  </si>
  <si>
    <t>196006</t>
  </si>
  <si>
    <t>CERRAMIENTO PROVISIONAL DE YUTE</t>
  </si>
  <si>
    <t>130320</t>
  </si>
  <si>
    <t>RAMPA VEHICULAR EN ESTRUCTURA METÁLICA</t>
  </si>
  <si>
    <t>120005</t>
  </si>
  <si>
    <t xml:space="preserve">EXCAVACIÓN  A MÁQUINA </t>
  </si>
  <si>
    <t>120055</t>
  </si>
  <si>
    <t>RASANTEO DE ZANJA</t>
  </si>
  <si>
    <t>120053</t>
  </si>
  <si>
    <t>CAMA DE ARENA</t>
  </si>
  <si>
    <t>130335</t>
  </si>
  <si>
    <t>RELLENO MANUAL COMPACTADO CON ARENA FINA</t>
  </si>
  <si>
    <t>150017</t>
  </si>
  <si>
    <t>RELLENO COMPACTADO MANUAL CON MATERIAL DE SITIO</t>
  </si>
  <si>
    <t>130352</t>
  </si>
  <si>
    <t>CINTA DE IDENTIFICACIÓN DE BANCO DE DUCTOS</t>
  </si>
  <si>
    <t>303635</t>
  </si>
  <si>
    <t>TUBERIA 1 VIA PVC 110 MM O 4" NARANJA CORRUGADO</t>
  </si>
  <si>
    <t>303503</t>
  </si>
  <si>
    <t>SEPARADOR DE 5 CM (2")</t>
  </si>
  <si>
    <t>303637</t>
  </si>
  <si>
    <t>TRIDUCTO 40MM POLIETILENO</t>
  </si>
  <si>
    <t>241163</t>
  </si>
  <si>
    <t>TAPÓN M DE DESAGUE PVC 110MM</t>
  </si>
  <si>
    <t>130351</t>
  </si>
  <si>
    <t>TAPÓN DE ESPUMA DE POLIURETANO</t>
  </si>
  <si>
    <t>110002</t>
  </si>
  <si>
    <t>REPLANTEO Y NIVELACIÓN</t>
  </si>
  <si>
    <t>130198</t>
  </si>
  <si>
    <t>ENCOFRADO RECTO CON TABLA DE MONTE (2 USOS)</t>
  </si>
  <si>
    <t>130001</t>
  </si>
  <si>
    <t>ACERO DE REFUERZO EN VARILLAS CORRUGADAS FY=4200 KG/CM2 (PROVISIÓN, CONF Y COLOCACIÓN)</t>
  </si>
  <si>
    <t>120058</t>
  </si>
  <si>
    <t>GRAVA PARA DRENES</t>
  </si>
  <si>
    <t>250001</t>
  </si>
  <si>
    <t>TAPA H.N. D=0,60M, TRÁFICO PESADO</t>
  </si>
  <si>
    <t>5.10</t>
  </si>
  <si>
    <t>5.11</t>
  </si>
  <si>
    <t>5.12</t>
  </si>
  <si>
    <t>7</t>
  </si>
  <si>
    <t>7.1</t>
  </si>
  <si>
    <t>7.2</t>
  </si>
  <si>
    <t>Barrera plástica vial de 48 x 81 x 136.91cm</t>
  </si>
  <si>
    <t>Gestión de desechos peligrosos con Gestor Ambiental:
Disposición Final</t>
  </si>
  <si>
    <t>Gestión de desechos peligrosos con Gestor Ambiental:
Transporte</t>
  </si>
  <si>
    <t>Etiqueta adhesiva de 10 x 12 cm, para envase de producto
químico</t>
  </si>
  <si>
    <t>Área temporal de almacenamiento de sustancias químicas
mediante cubeto de plástico de alta densidad (3.5x1.5x0.3)m</t>
  </si>
  <si>
    <t>Área temporal de almacenamiento de desechos peligrosos
mediante cubeto de plástico de alta densidad (3.5x1.5x0.3)m</t>
  </si>
  <si>
    <t>Tanque metálico de 55 galones con tapa, pintados y
etiquetados varios colores</t>
  </si>
  <si>
    <t>Cono de seguridad de 70 cm</t>
  </si>
  <si>
    <t>Letrero informativo de obra tamaño 3.5 m x 1.5 m, metálico con
vinil impreso a color</t>
  </si>
  <si>
    <t>Elaboración de carteles informativos para actores sociales,
tamaño A2</t>
  </si>
  <si>
    <t>Señalización de seguridad de 70 x 84 cm en lámina de acero
galvanizado</t>
  </si>
  <si>
    <t xml:space="preserve">                                             BID-L1231-EEQUI-LPN-DI-OB-006</t>
  </si>
  <si>
    <t xml:space="preserve">      LOTE 1</t>
  </si>
  <si>
    <t xml:space="preserve">                   MEJORAMIENTO DEL SERVICIO ELÉCTRICO EN EL PUNTO DE ENTREGA MEDIANTE LA RECONFIGURACIÓN DE PRIMARIOS
                                                 57 F Y 57 G DE LA S/E POMASQUI CON EL PRIMARIO 14 G DE LA S/E GUALO</t>
  </si>
  <si>
    <t xml:space="preserve">                                                          19/2/2025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</si>
</sst>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  <numFmt numFmtId="173" formatCode="#,##0.00000"/>
    <numFmt numFmtId="174" formatCode="#,##0.00000000"/>
    <numFmt numFmtId="175" formatCode="#,##0.000000000"/>
    <numFmt numFmtId="176" formatCode="_(* #,##0.000000_);_(* \(#,##0.000000\);_(* &quot;-&quot;??_);_(@_)"/>
    <numFmt numFmtId="177" formatCode="#,##0.00000000000"/>
    <numFmt numFmtId="178" formatCode="#,##0.000000000000000"/>
    <numFmt numFmtId="179" formatCode="#,##0.00000000000000000000000000"/>
    <numFmt numFmtId="180" formatCode="#,##0.00000000000000000000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9"/>
      <color theme="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Swis721 LtCn BT"/>
      <family val="2"/>
    </font>
    <font>
      <b/>
      <sz val="14"/>
      <name val="Swis721 LtCn BT"/>
      <family val="2"/>
    </font>
    <font>
      <sz val="11"/>
      <name val="Swis721 LtCn BT"/>
      <family val="2"/>
    </font>
    <font>
      <b/>
      <sz val="16"/>
      <name val="Swis721 LtCn BT"/>
      <family val="2"/>
    </font>
    <font>
      <b/>
      <sz val="11"/>
      <name val="Swis721 LtCn BT"/>
      <family val="2"/>
    </font>
    <font>
      <sz val="12"/>
      <name val="Swis721 LtCn BT"/>
      <family val="2"/>
    </font>
    <font>
      <sz val="11"/>
      <color theme="1"/>
      <name val="Swis721 LtCn BT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7" fillId="0" borderId="0"/>
    <xf numFmtId="0" fontId="20" fillId="0" borderId="0"/>
    <xf numFmtId="44" fontId="1" fillId="0" borderId="0" applyFont="0" applyFill="0" applyBorder="0" applyAlignment="0" applyProtection="0"/>
    <xf numFmtId="0" fontId="17" fillId="0" borderId="0"/>
  </cellStyleXfs>
  <cellXfs count="209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5" applyFont="1"/>
    <xf numFmtId="0" fontId="9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3" fillId="0" borderId="9" xfId="11" applyFont="1" applyBorder="1" applyAlignment="1">
      <alignment horizontal="center" vertical="center"/>
    </xf>
    <xf numFmtId="2" fontId="3" fillId="0" borderId="6" xfId="5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Alignment="1">
      <alignment vertical="center"/>
    </xf>
    <xf numFmtId="164" fontId="15" fillId="0" borderId="0" xfId="14" applyFont="1" applyFill="1" applyBorder="1" applyAlignment="1" applyProtection="1"/>
    <xf numFmtId="0" fontId="7" fillId="0" borderId="0" xfId="1" applyFont="1" applyAlignment="1">
      <alignment vertical="center"/>
    </xf>
    <xf numFmtId="164" fontId="3" fillId="0" borderId="0" xfId="14" applyFont="1" applyFill="1" applyAlignment="1" applyProtection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8" xfId="5" applyFont="1" applyBorder="1"/>
    <xf numFmtId="0" fontId="3" fillId="0" borderId="0" xfId="5" applyFont="1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2" fontId="3" fillId="0" borderId="6" xfId="7" applyNumberFormat="1" applyFont="1" applyFill="1" applyBorder="1" applyAlignment="1" applyProtection="1">
      <alignment horizontal="center" vertical="center"/>
    </xf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164" fontId="10" fillId="0" borderId="0" xfId="14" applyFont="1" applyProtection="1"/>
    <xf numFmtId="0" fontId="10" fillId="0" borderId="6" xfId="1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12" fillId="0" borderId="6" xfId="1" applyNumberFormat="1" applyFont="1" applyBorder="1" applyAlignment="1">
      <alignment horizontal="right" vertical="center"/>
    </xf>
    <xf numFmtId="168" fontId="14" fillId="0" borderId="4" xfId="1" applyNumberFormat="1" applyFont="1" applyBorder="1" applyAlignment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65" fontId="3" fillId="0" borderId="6" xfId="17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21" fillId="0" borderId="10" xfId="19" applyNumberFormat="1" applyFont="1" applyBorder="1" applyAlignment="1">
      <alignment horizontal="center" vertical="center" wrapText="1" shrinkToFit="1"/>
    </xf>
    <xf numFmtId="0" fontId="21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7" borderId="10" xfId="19" applyFont="1" applyFill="1" applyBorder="1" applyAlignment="1">
      <alignment horizontal="center" vertical="center" wrapText="1"/>
    </xf>
    <xf numFmtId="0" fontId="21" fillId="0" borderId="0" xfId="19" applyFont="1" applyAlignment="1">
      <alignment horizontal="center" vertical="center"/>
    </xf>
    <xf numFmtId="0" fontId="3" fillId="0" borderId="0" xfId="18" applyFont="1"/>
    <xf numFmtId="164" fontId="21" fillId="0" borderId="10" xfId="14" applyFont="1" applyFill="1" applyBorder="1" applyAlignment="1">
      <alignment horizontal="center" vertical="center" wrapText="1" shrinkToFit="1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164" fontId="21" fillId="6" borderId="10" xfId="14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/>
    </xf>
    <xf numFmtId="165" fontId="3" fillId="6" borderId="6" xfId="17" applyNumberFormat="1" applyFont="1" applyFill="1" applyBorder="1" applyAlignment="1">
      <alignment horizontal="center" vertical="center"/>
    </xf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2" fillId="0" borderId="0" xfId="18" applyFont="1"/>
    <xf numFmtId="170" fontId="3" fillId="0" borderId="0" xfId="18" applyNumberFormat="1" applyFont="1" applyAlignment="1">
      <alignment horizontal="left" indent="1"/>
    </xf>
    <xf numFmtId="0" fontId="22" fillId="0" borderId="0" xfId="18" applyFont="1" applyAlignment="1">
      <alignment horizontal="center"/>
    </xf>
    <xf numFmtId="0" fontId="7" fillId="0" borderId="0" xfId="18" applyFont="1"/>
    <xf numFmtId="0" fontId="7" fillId="0" borderId="16" xfId="18" applyFont="1" applyBorder="1" applyAlignment="1">
      <alignment horizontal="right"/>
    </xf>
    <xf numFmtId="168" fontId="11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17" fillId="0" borderId="0" xfId="0" applyFont="1"/>
    <xf numFmtId="171" fontId="10" fillId="0" borderId="0" xfId="0" applyNumberFormat="1" applyFont="1"/>
    <xf numFmtId="172" fontId="10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6" xfId="14" applyNumberFormat="1" applyFont="1" applyFill="1" applyBorder="1" applyAlignment="1" applyProtection="1">
      <alignment horizontal="center" vertical="center"/>
    </xf>
    <xf numFmtId="165" fontId="9" fillId="0" borderId="6" xfId="14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65" fontId="10" fillId="0" borderId="0" xfId="14" applyNumberFormat="1" applyFont="1" applyFill="1" applyBorder="1" applyAlignment="1" applyProtection="1">
      <alignment horizontal="center" vertical="center"/>
    </xf>
    <xf numFmtId="165" fontId="9" fillId="0" borderId="0" xfId="14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4" fontId="9" fillId="0" borderId="0" xfId="20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0" fillId="0" borderId="0" xfId="0" applyNumberFormat="1"/>
    <xf numFmtId="173" fontId="25" fillId="0" borderId="6" xfId="21" applyNumberFormat="1" applyFont="1" applyBorder="1" applyAlignment="1">
      <alignment horizontal="right" vertical="center"/>
    </xf>
    <xf numFmtId="4" fontId="3" fillId="0" borderId="6" xfId="18" applyNumberFormat="1" applyFont="1" applyBorder="1" applyAlignment="1">
      <alignment horizontal="right" vertical="center"/>
    </xf>
    <xf numFmtId="4" fontId="3" fillId="6" borderId="6" xfId="18" applyNumberFormat="1" applyFont="1" applyFill="1" applyBorder="1" applyAlignment="1">
      <alignment horizontal="right" vertical="center"/>
    </xf>
    <xf numFmtId="49" fontId="25" fillId="0" borderId="6" xfId="21" applyNumberFormat="1" applyFont="1" applyBorder="1" applyAlignment="1">
      <alignment horizontal="center" vertical="center"/>
    </xf>
    <xf numFmtId="4" fontId="25" fillId="0" borderId="6" xfId="21" applyNumberFormat="1" applyFont="1" applyBorder="1" applyAlignment="1">
      <alignment horizontal="right" vertical="center"/>
    </xf>
    <xf numFmtId="173" fontId="3" fillId="0" borderId="0" xfId="18" applyNumberFormat="1" applyFont="1"/>
    <xf numFmtId="177" fontId="26" fillId="0" borderId="0" xfId="21" applyNumberFormat="1" applyFont="1" applyAlignment="1">
      <alignment horizontal="center" vertical="center"/>
    </xf>
    <xf numFmtId="178" fontId="3" fillId="0" borderId="0" xfId="18" applyNumberFormat="1" applyFont="1"/>
    <xf numFmtId="164" fontId="3" fillId="0" borderId="0" xfId="14" applyFont="1" applyBorder="1"/>
    <xf numFmtId="173" fontId="24" fillId="0" borderId="0" xfId="21" applyNumberFormat="1" applyFont="1" applyAlignment="1">
      <alignment horizontal="right" vertical="center"/>
    </xf>
    <xf numFmtId="174" fontId="3" fillId="0" borderId="0" xfId="18" applyNumberFormat="1" applyFont="1"/>
    <xf numFmtId="176" fontId="3" fillId="0" borderId="0" xfId="14" applyNumberFormat="1" applyFont="1" applyBorder="1"/>
    <xf numFmtId="175" fontId="3" fillId="0" borderId="0" xfId="18" applyNumberFormat="1" applyFont="1"/>
    <xf numFmtId="164" fontId="22" fillId="7" borderId="10" xfId="14" applyFont="1" applyFill="1" applyBorder="1" applyAlignment="1">
      <alignment horizontal="center" vertical="center" wrapText="1" shrinkToFit="1"/>
    </xf>
    <xf numFmtId="179" fontId="10" fillId="0" borderId="0" xfId="0" applyNumberFormat="1" applyFont="1"/>
    <xf numFmtId="49" fontId="7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 wrapText="1"/>
    </xf>
    <xf numFmtId="0" fontId="7" fillId="0" borderId="6" xfId="18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/>
    </xf>
    <xf numFmtId="4" fontId="7" fillId="0" borderId="14" xfId="18" applyNumberFormat="1" applyFont="1" applyBorder="1" applyAlignment="1">
      <alignment horizontal="right" vertical="center"/>
    </xf>
    <xf numFmtId="49" fontId="3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vertical="center" wrapText="1"/>
    </xf>
    <xf numFmtId="4" fontId="3" fillId="0" borderId="14" xfId="18" applyNumberFormat="1" applyFont="1" applyBorder="1" applyAlignment="1">
      <alignment horizontal="right" vertical="center"/>
    </xf>
    <xf numFmtId="0" fontId="3" fillId="0" borderId="6" xfId="18" applyFont="1" applyBorder="1" applyAlignment="1">
      <alignment horizontal="left" vertical="center"/>
    </xf>
    <xf numFmtId="49" fontId="3" fillId="0" borderId="9" xfId="18" applyNumberFormat="1" applyFont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180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8" fontId="18" fillId="0" borderId="0" xfId="1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right" vertical="center" indent="1"/>
    </xf>
    <xf numFmtId="0" fontId="28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Continuous" vertical="distributed"/>
    </xf>
    <xf numFmtId="0" fontId="27" fillId="0" borderId="0" xfId="0" applyFont="1" applyAlignment="1">
      <alignment horizontal="right" vertical="center" indent="2"/>
    </xf>
    <xf numFmtId="167" fontId="33" fillId="0" borderId="0" xfId="0" applyNumberFormat="1" applyFont="1" applyAlignment="1" applyProtection="1">
      <alignment horizontal="center" vertical="center"/>
      <protection locked="0"/>
    </xf>
    <xf numFmtId="167" fontId="33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>
      <alignment horizontal="center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distributed" wrapText="1"/>
    </xf>
    <xf numFmtId="0" fontId="32" fillId="0" borderId="0" xfId="0" applyFont="1" applyAlignment="1">
      <alignment horizontal="left" vertical="distributed"/>
    </xf>
    <xf numFmtId="167" fontId="33" fillId="0" borderId="0" xfId="0" applyNumberFormat="1" applyFont="1" applyAlignment="1" applyProtection="1">
      <alignment horizontal="center" vertical="center"/>
      <protection locked="0"/>
    </xf>
    <xf numFmtId="0" fontId="8" fillId="0" borderId="0" xfId="5" applyFont="1"/>
    <xf numFmtId="0" fontId="3" fillId="0" borderId="0" xfId="5" applyFont="1" applyAlignment="1">
      <alignment horizontal="left" vertical="center" wrapText="1"/>
    </xf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3" xfId="19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22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Moneda" xfId="20" builtinId="4"/>
    <cellStyle name="Normal" xfId="0" builtinId="0"/>
    <cellStyle name="Normal 14" xfId="10" xr:uid="{00000000-0005-0000-0000-000007000000}"/>
    <cellStyle name="Normal 15" xfId="11" xr:uid="{00000000-0005-0000-0000-000008000000}"/>
    <cellStyle name="Normal 2" xfId="18" xr:uid="{00000000-0005-0000-0000-000009000000}"/>
    <cellStyle name="Normal 2 2 2" xfId="5" xr:uid="{00000000-0005-0000-0000-00000A000000}"/>
    <cellStyle name="Normal 2 2 3" xfId="1" xr:uid="{00000000-0005-0000-0000-00000B000000}"/>
    <cellStyle name="Normal 2 3" xfId="16" xr:uid="{00000000-0005-0000-0000-00000C000000}"/>
    <cellStyle name="Normal 2 4" xfId="9" xr:uid="{00000000-0005-0000-0000-00000D000000}"/>
    <cellStyle name="Normal 2 4 2" xfId="3" xr:uid="{00000000-0005-0000-0000-00000E000000}"/>
    <cellStyle name="Normal 3" xfId="19" xr:uid="{00000000-0005-0000-0000-00000F000000}"/>
    <cellStyle name="Normal 3 3" xfId="2" xr:uid="{00000000-0005-0000-0000-000010000000}"/>
    <cellStyle name="Normal 39" xfId="15" xr:uid="{00000000-0005-0000-0000-000011000000}"/>
    <cellStyle name="Normal 4" xfId="4" xr:uid="{00000000-0005-0000-0000-000012000000}"/>
    <cellStyle name="Normal 4 2" xfId="6" xr:uid="{00000000-0005-0000-0000-000013000000}"/>
    <cellStyle name="Normal_Presupuesto" xfId="21" xr:uid="{00000000-0005-0000-0000-000014000000}"/>
    <cellStyle name="Porcentaje 2" xfId="13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CódigoEEQ</v>
          </cell>
          <cell r="D1" t="str">
            <v>DescripciónEEQ</v>
          </cell>
          <cell r="E1" t="str">
            <v>MERR</v>
          </cell>
          <cell r="F1" t="str">
            <v>PartidaEEQ</v>
          </cell>
          <cell r="G1" t="str">
            <v>Desglose(Fase)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PrecioUnitarioCantidadMaterial</v>
          </cell>
          <cell r="L1" t="str">
            <v>TotalEstructura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CódigoEEQ</v>
          </cell>
          <cell r="B1" t="str">
            <v>DescripciónEEQ</v>
          </cell>
          <cell r="C1" t="str">
            <v>CódigoMEER</v>
          </cell>
          <cell r="D1" t="str">
            <v>DescripciónMEER</v>
          </cell>
          <cell r="E1" t="str">
            <v>PartidaEEQ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>RP1-3-H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>RP1-3-H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>RP3-3-H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>RP4-3-H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ESV-1CR+ESV-1CR+ESV-1VP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6"/>
  <sheetViews>
    <sheetView topLeftCell="C1" zoomScale="115" zoomScaleNormal="115" workbookViewId="0">
      <selection activeCell="C7" sqref="C7"/>
    </sheetView>
  </sheetViews>
  <sheetFormatPr baseColWidth="10" defaultColWidth="11.42578125" defaultRowHeight="12" x14ac:dyDescent="0.2"/>
  <cols>
    <col min="1" max="7" width="20.42578125" style="2" customWidth="1"/>
    <col min="8" max="8" width="34.42578125" style="2" customWidth="1"/>
    <col min="9" max="16384" width="11.42578125" style="2"/>
  </cols>
  <sheetData>
    <row r="1" spans="1:9" ht="64.5" customHeight="1" x14ac:dyDescent="0.25">
      <c r="A1" s="186" t="s">
        <v>162</v>
      </c>
      <c r="B1" s="186"/>
      <c r="C1" s="186"/>
      <c r="D1" s="186"/>
      <c r="E1" s="186"/>
      <c r="F1" s="186"/>
      <c r="G1" s="186"/>
    </row>
    <row r="2" spans="1:9" ht="15" x14ac:dyDescent="0.25">
      <c r="A2" s="186" t="s">
        <v>163</v>
      </c>
      <c r="B2" s="186"/>
      <c r="C2" s="186"/>
      <c r="D2" s="186"/>
      <c r="E2" s="186"/>
      <c r="F2" s="186"/>
      <c r="G2" s="186"/>
    </row>
    <row r="3" spans="1:9" x14ac:dyDescent="0.2">
      <c r="A3" s="174"/>
      <c r="B3" s="174"/>
      <c r="C3" s="174"/>
      <c r="D3" s="174"/>
      <c r="E3" s="174"/>
      <c r="F3" s="174"/>
      <c r="G3" s="174"/>
    </row>
    <row r="4" spans="1:9" ht="20.25" x14ac:dyDescent="0.2">
      <c r="A4" s="175" t="s">
        <v>164</v>
      </c>
      <c r="B4" s="176" t="s">
        <v>754</v>
      </c>
      <c r="C4" s="177"/>
      <c r="D4" s="178"/>
      <c r="E4" s="179"/>
      <c r="F4" s="180"/>
      <c r="G4" s="177"/>
    </row>
    <row r="5" spans="1:9" ht="18" x14ac:dyDescent="0.2">
      <c r="A5" s="181"/>
      <c r="B5" s="190" t="s">
        <v>755</v>
      </c>
      <c r="C5" s="190"/>
      <c r="D5" s="190"/>
      <c r="E5" s="190"/>
      <c r="F5" s="190"/>
      <c r="G5" s="177"/>
    </row>
    <row r="6" spans="1:9" ht="15.75" customHeight="1" x14ac:dyDescent="0.2">
      <c r="A6" s="181"/>
      <c r="B6" s="191" t="s">
        <v>756</v>
      </c>
      <c r="C6" s="192"/>
      <c r="D6" s="192"/>
      <c r="E6" s="192"/>
      <c r="F6" s="192"/>
      <c r="G6" s="192"/>
    </row>
    <row r="7" spans="1:9" ht="15" x14ac:dyDescent="0.2">
      <c r="A7" s="181"/>
      <c r="B7" s="182"/>
      <c r="C7" s="182"/>
      <c r="D7" s="182"/>
      <c r="E7" s="182"/>
      <c r="F7" s="182"/>
      <c r="G7" s="182"/>
    </row>
    <row r="8" spans="1:9" ht="15" x14ac:dyDescent="0.2">
      <c r="A8" s="183" t="s">
        <v>165</v>
      </c>
      <c r="B8" s="193" t="s">
        <v>757</v>
      </c>
      <c r="C8" s="193"/>
      <c r="D8" s="193"/>
      <c r="E8" s="193"/>
      <c r="F8" s="185"/>
      <c r="G8" s="185"/>
    </row>
    <row r="9" spans="1:9" ht="15" x14ac:dyDescent="0.2">
      <c r="A9" s="183"/>
      <c r="B9" s="184"/>
      <c r="C9" s="184"/>
      <c r="D9" s="184"/>
      <c r="E9" s="184"/>
      <c r="F9" s="185"/>
      <c r="G9" s="185"/>
    </row>
    <row r="10" spans="1:9" ht="48" x14ac:dyDescent="0.2">
      <c r="A10" s="10" t="s">
        <v>17</v>
      </c>
      <c r="B10" s="10" t="s">
        <v>208</v>
      </c>
      <c r="C10" s="10" t="s">
        <v>207</v>
      </c>
      <c r="D10" s="10" t="s">
        <v>18</v>
      </c>
      <c r="E10" s="10" t="s">
        <v>206</v>
      </c>
      <c r="F10" s="10" t="s">
        <v>535</v>
      </c>
      <c r="G10" s="10" t="s">
        <v>19</v>
      </c>
      <c r="H10" s="170"/>
    </row>
    <row r="11" spans="1:9" x14ac:dyDescent="0.2">
      <c r="A11" s="6">
        <f>BID_MO_DIST_OFERTA!F203</f>
        <v>0</v>
      </c>
      <c r="B11" s="6">
        <f>BID_MO_COM_OFERTA!F26</f>
        <v>0</v>
      </c>
      <c r="C11" s="6">
        <f>BID_ESTR_DIST_OFERTA!E89</f>
        <v>0</v>
      </c>
      <c r="D11" s="6">
        <f>BID_ESTR_COM_OFERTA!E10</f>
        <v>0</v>
      </c>
      <c r="E11" s="6">
        <f>+BID_ESTR_CIVIL_OFERTA!G52</f>
        <v>0</v>
      </c>
      <c r="F11" s="6">
        <f>BID_ESTR_AMBIENTAL_OFERTA!G21</f>
        <v>0</v>
      </c>
      <c r="G11" s="7">
        <f>SUM(A11:F11)</f>
        <v>0</v>
      </c>
      <c r="H11" s="170"/>
    </row>
    <row r="12" spans="1:9" x14ac:dyDescent="0.2">
      <c r="H12" s="171"/>
      <c r="I12" s="169"/>
    </row>
    <row r="14" spans="1:9" x14ac:dyDescent="0.2">
      <c r="A14" s="1" t="s">
        <v>166</v>
      </c>
      <c r="B14" s="187" t="s">
        <v>167</v>
      </c>
      <c r="C14" s="188"/>
      <c r="D14" s="188"/>
      <c r="E14" s="188"/>
      <c r="F14" s="188"/>
      <c r="G14" s="189"/>
      <c r="H14" s="158"/>
    </row>
    <row r="18" spans="1:8" x14ac:dyDescent="0.2">
      <c r="A18" s="1" t="s">
        <v>168</v>
      </c>
    </row>
    <row r="25" spans="1:8" x14ac:dyDescent="0.2">
      <c r="G25" s="129"/>
      <c r="H25" s="130"/>
    </row>
    <row r="26" spans="1:8" x14ac:dyDescent="0.2">
      <c r="H26" s="130"/>
    </row>
  </sheetData>
  <mergeCells count="6">
    <mergeCell ref="A1:G1"/>
    <mergeCell ref="A2:G2"/>
    <mergeCell ref="B14:G14"/>
    <mergeCell ref="B5:F5"/>
    <mergeCell ref="B6:G6"/>
    <mergeCell ref="B8:E8"/>
  </mergeCells>
  <printOptions horizontalCentered="1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I204"/>
  <sheetViews>
    <sheetView showZeros="0" tabSelected="1" topLeftCell="A113" workbookViewId="0">
      <selection activeCell="C207" sqref="C207"/>
    </sheetView>
  </sheetViews>
  <sheetFormatPr baseColWidth="10" defaultRowHeight="12" x14ac:dyDescent="0.25"/>
  <cols>
    <col min="1" max="1" width="10.5703125" style="11" bestFit="1" customWidth="1"/>
    <col min="2" max="2" width="77" style="11" customWidth="1"/>
    <col min="3" max="3" width="6.28515625" style="45" customWidth="1"/>
    <col min="4" max="4" width="11.85546875" style="23" bestFit="1" customWidth="1"/>
    <col min="5" max="5" width="9.5703125" style="11" customWidth="1"/>
    <col min="6" max="6" width="13.140625" style="11" bestFit="1" customWidth="1"/>
    <col min="7" max="249" width="11.42578125" style="11"/>
    <col min="250" max="250" width="12.28515625" style="11" customWidth="1"/>
    <col min="251" max="251" width="52.28515625" style="11" bestFit="1" customWidth="1"/>
    <col min="252" max="252" width="8.7109375" style="11" customWidth="1"/>
    <col min="253" max="253" width="0" style="11" hidden="1" customWidth="1"/>
    <col min="254" max="254" width="10.140625" style="11" customWidth="1"/>
    <col min="255" max="256" width="12.7109375" style="11" customWidth="1"/>
    <col min="257" max="257" width="83.7109375" style="11" customWidth="1"/>
    <col min="258" max="258" width="0.140625" style="11" customWidth="1"/>
    <col min="259" max="505" width="11.42578125" style="11"/>
    <col min="506" max="506" width="12.28515625" style="11" customWidth="1"/>
    <col min="507" max="507" width="52.28515625" style="11" bestFit="1" customWidth="1"/>
    <col min="508" max="508" width="8.7109375" style="11" customWidth="1"/>
    <col min="509" max="509" width="0" style="11" hidden="1" customWidth="1"/>
    <col min="510" max="510" width="10.140625" style="11" customWidth="1"/>
    <col min="511" max="512" width="12.7109375" style="11" customWidth="1"/>
    <col min="513" max="513" width="83.7109375" style="11" customWidth="1"/>
    <col min="514" max="514" width="0.140625" style="11" customWidth="1"/>
    <col min="515" max="761" width="11.42578125" style="11"/>
    <col min="762" max="762" width="12.28515625" style="11" customWidth="1"/>
    <col min="763" max="763" width="52.28515625" style="11" bestFit="1" customWidth="1"/>
    <col min="764" max="764" width="8.7109375" style="11" customWidth="1"/>
    <col min="765" max="765" width="0" style="11" hidden="1" customWidth="1"/>
    <col min="766" max="766" width="10.140625" style="11" customWidth="1"/>
    <col min="767" max="768" width="12.7109375" style="11" customWidth="1"/>
    <col min="769" max="769" width="83.7109375" style="11" customWidth="1"/>
    <col min="770" max="770" width="0.140625" style="11" customWidth="1"/>
    <col min="771" max="1017" width="11.42578125" style="11"/>
    <col min="1018" max="1018" width="12.28515625" style="11" customWidth="1"/>
    <col min="1019" max="1019" width="52.28515625" style="11" bestFit="1" customWidth="1"/>
    <col min="1020" max="1020" width="8.7109375" style="11" customWidth="1"/>
    <col min="1021" max="1021" width="0" style="11" hidden="1" customWidth="1"/>
    <col min="1022" max="1022" width="10.140625" style="11" customWidth="1"/>
    <col min="1023" max="1024" width="12.7109375" style="11" customWidth="1"/>
    <col min="1025" max="1025" width="83.7109375" style="11" customWidth="1"/>
    <col min="1026" max="1026" width="0.140625" style="11" customWidth="1"/>
    <col min="1027" max="1273" width="11.42578125" style="11"/>
    <col min="1274" max="1274" width="12.28515625" style="11" customWidth="1"/>
    <col min="1275" max="1275" width="52.28515625" style="11" bestFit="1" customWidth="1"/>
    <col min="1276" max="1276" width="8.7109375" style="11" customWidth="1"/>
    <col min="1277" max="1277" width="0" style="11" hidden="1" customWidth="1"/>
    <col min="1278" max="1278" width="10.140625" style="11" customWidth="1"/>
    <col min="1279" max="1280" width="12.7109375" style="11" customWidth="1"/>
    <col min="1281" max="1281" width="83.7109375" style="11" customWidth="1"/>
    <col min="1282" max="1282" width="0.140625" style="11" customWidth="1"/>
    <col min="1283" max="1529" width="11.42578125" style="11"/>
    <col min="1530" max="1530" width="12.28515625" style="11" customWidth="1"/>
    <col min="1531" max="1531" width="52.28515625" style="11" bestFit="1" customWidth="1"/>
    <col min="1532" max="1532" width="8.7109375" style="11" customWidth="1"/>
    <col min="1533" max="1533" width="0" style="11" hidden="1" customWidth="1"/>
    <col min="1534" max="1534" width="10.140625" style="11" customWidth="1"/>
    <col min="1535" max="1536" width="12.7109375" style="11" customWidth="1"/>
    <col min="1537" max="1537" width="83.7109375" style="11" customWidth="1"/>
    <col min="1538" max="1538" width="0.140625" style="11" customWidth="1"/>
    <col min="1539" max="1785" width="11.42578125" style="11"/>
    <col min="1786" max="1786" width="12.28515625" style="11" customWidth="1"/>
    <col min="1787" max="1787" width="52.28515625" style="11" bestFit="1" customWidth="1"/>
    <col min="1788" max="1788" width="8.7109375" style="11" customWidth="1"/>
    <col min="1789" max="1789" width="0" style="11" hidden="1" customWidth="1"/>
    <col min="1790" max="1790" width="10.140625" style="11" customWidth="1"/>
    <col min="1791" max="1792" width="12.7109375" style="11" customWidth="1"/>
    <col min="1793" max="1793" width="83.7109375" style="11" customWidth="1"/>
    <col min="1794" max="1794" width="0.140625" style="11" customWidth="1"/>
    <col min="1795" max="2041" width="11.42578125" style="11"/>
    <col min="2042" max="2042" width="12.28515625" style="11" customWidth="1"/>
    <col min="2043" max="2043" width="52.28515625" style="11" bestFit="1" customWidth="1"/>
    <col min="2044" max="2044" width="8.7109375" style="11" customWidth="1"/>
    <col min="2045" max="2045" width="0" style="11" hidden="1" customWidth="1"/>
    <col min="2046" max="2046" width="10.140625" style="11" customWidth="1"/>
    <col min="2047" max="2048" width="12.7109375" style="11" customWidth="1"/>
    <col min="2049" max="2049" width="83.7109375" style="11" customWidth="1"/>
    <col min="2050" max="2050" width="0.140625" style="11" customWidth="1"/>
    <col min="2051" max="2297" width="11.42578125" style="11"/>
    <col min="2298" max="2298" width="12.28515625" style="11" customWidth="1"/>
    <col min="2299" max="2299" width="52.28515625" style="11" bestFit="1" customWidth="1"/>
    <col min="2300" max="2300" width="8.7109375" style="11" customWidth="1"/>
    <col min="2301" max="2301" width="0" style="11" hidden="1" customWidth="1"/>
    <col min="2302" max="2302" width="10.140625" style="11" customWidth="1"/>
    <col min="2303" max="2304" width="12.7109375" style="11" customWidth="1"/>
    <col min="2305" max="2305" width="83.7109375" style="11" customWidth="1"/>
    <col min="2306" max="2306" width="0.140625" style="11" customWidth="1"/>
    <col min="2307" max="2553" width="11.42578125" style="11"/>
    <col min="2554" max="2554" width="12.28515625" style="11" customWidth="1"/>
    <col min="2555" max="2555" width="52.28515625" style="11" bestFit="1" customWidth="1"/>
    <col min="2556" max="2556" width="8.7109375" style="11" customWidth="1"/>
    <col min="2557" max="2557" width="0" style="11" hidden="1" customWidth="1"/>
    <col min="2558" max="2558" width="10.140625" style="11" customWidth="1"/>
    <col min="2559" max="2560" width="12.7109375" style="11" customWidth="1"/>
    <col min="2561" max="2561" width="83.7109375" style="11" customWidth="1"/>
    <col min="2562" max="2562" width="0.140625" style="11" customWidth="1"/>
    <col min="2563" max="2809" width="11.42578125" style="11"/>
    <col min="2810" max="2810" width="12.28515625" style="11" customWidth="1"/>
    <col min="2811" max="2811" width="52.28515625" style="11" bestFit="1" customWidth="1"/>
    <col min="2812" max="2812" width="8.7109375" style="11" customWidth="1"/>
    <col min="2813" max="2813" width="0" style="11" hidden="1" customWidth="1"/>
    <col min="2814" max="2814" width="10.140625" style="11" customWidth="1"/>
    <col min="2815" max="2816" width="12.7109375" style="11" customWidth="1"/>
    <col min="2817" max="2817" width="83.7109375" style="11" customWidth="1"/>
    <col min="2818" max="2818" width="0.140625" style="11" customWidth="1"/>
    <col min="2819" max="3065" width="11.42578125" style="11"/>
    <col min="3066" max="3066" width="12.28515625" style="11" customWidth="1"/>
    <col min="3067" max="3067" width="52.28515625" style="11" bestFit="1" customWidth="1"/>
    <col min="3068" max="3068" width="8.7109375" style="11" customWidth="1"/>
    <col min="3069" max="3069" width="0" style="11" hidden="1" customWidth="1"/>
    <col min="3070" max="3070" width="10.140625" style="11" customWidth="1"/>
    <col min="3071" max="3072" width="12.7109375" style="11" customWidth="1"/>
    <col min="3073" max="3073" width="83.7109375" style="11" customWidth="1"/>
    <col min="3074" max="3074" width="0.140625" style="11" customWidth="1"/>
    <col min="3075" max="3321" width="11.42578125" style="11"/>
    <col min="3322" max="3322" width="12.28515625" style="11" customWidth="1"/>
    <col min="3323" max="3323" width="52.28515625" style="11" bestFit="1" customWidth="1"/>
    <col min="3324" max="3324" width="8.7109375" style="11" customWidth="1"/>
    <col min="3325" max="3325" width="0" style="11" hidden="1" customWidth="1"/>
    <col min="3326" max="3326" width="10.140625" style="11" customWidth="1"/>
    <col min="3327" max="3328" width="12.7109375" style="11" customWidth="1"/>
    <col min="3329" max="3329" width="83.7109375" style="11" customWidth="1"/>
    <col min="3330" max="3330" width="0.140625" style="11" customWidth="1"/>
    <col min="3331" max="3577" width="11.42578125" style="11"/>
    <col min="3578" max="3578" width="12.28515625" style="11" customWidth="1"/>
    <col min="3579" max="3579" width="52.28515625" style="11" bestFit="1" customWidth="1"/>
    <col min="3580" max="3580" width="8.7109375" style="11" customWidth="1"/>
    <col min="3581" max="3581" width="0" style="11" hidden="1" customWidth="1"/>
    <col min="3582" max="3582" width="10.140625" style="11" customWidth="1"/>
    <col min="3583" max="3584" width="12.7109375" style="11" customWidth="1"/>
    <col min="3585" max="3585" width="83.7109375" style="11" customWidth="1"/>
    <col min="3586" max="3586" width="0.140625" style="11" customWidth="1"/>
    <col min="3587" max="3833" width="11.42578125" style="11"/>
    <col min="3834" max="3834" width="12.28515625" style="11" customWidth="1"/>
    <col min="3835" max="3835" width="52.28515625" style="11" bestFit="1" customWidth="1"/>
    <col min="3836" max="3836" width="8.7109375" style="11" customWidth="1"/>
    <col min="3837" max="3837" width="0" style="11" hidden="1" customWidth="1"/>
    <col min="3838" max="3838" width="10.140625" style="11" customWidth="1"/>
    <col min="3839" max="3840" width="12.7109375" style="11" customWidth="1"/>
    <col min="3841" max="3841" width="83.7109375" style="11" customWidth="1"/>
    <col min="3842" max="3842" width="0.140625" style="11" customWidth="1"/>
    <col min="3843" max="4089" width="11.42578125" style="11"/>
    <col min="4090" max="4090" width="12.28515625" style="11" customWidth="1"/>
    <col min="4091" max="4091" width="52.28515625" style="11" bestFit="1" customWidth="1"/>
    <col min="4092" max="4092" width="8.7109375" style="11" customWidth="1"/>
    <col min="4093" max="4093" width="0" style="11" hidden="1" customWidth="1"/>
    <col min="4094" max="4094" width="10.140625" style="11" customWidth="1"/>
    <col min="4095" max="4096" width="12.7109375" style="11" customWidth="1"/>
    <col min="4097" max="4097" width="83.7109375" style="11" customWidth="1"/>
    <col min="4098" max="4098" width="0.140625" style="11" customWidth="1"/>
    <col min="4099" max="4345" width="11.42578125" style="11"/>
    <col min="4346" max="4346" width="12.28515625" style="11" customWidth="1"/>
    <col min="4347" max="4347" width="52.28515625" style="11" bestFit="1" customWidth="1"/>
    <col min="4348" max="4348" width="8.7109375" style="11" customWidth="1"/>
    <col min="4349" max="4349" width="0" style="11" hidden="1" customWidth="1"/>
    <col min="4350" max="4350" width="10.140625" style="11" customWidth="1"/>
    <col min="4351" max="4352" width="12.7109375" style="11" customWidth="1"/>
    <col min="4353" max="4353" width="83.7109375" style="11" customWidth="1"/>
    <col min="4354" max="4354" width="0.140625" style="11" customWidth="1"/>
    <col min="4355" max="4601" width="11.42578125" style="11"/>
    <col min="4602" max="4602" width="12.28515625" style="11" customWidth="1"/>
    <col min="4603" max="4603" width="52.28515625" style="11" bestFit="1" customWidth="1"/>
    <col min="4604" max="4604" width="8.7109375" style="11" customWidth="1"/>
    <col min="4605" max="4605" width="0" style="11" hidden="1" customWidth="1"/>
    <col min="4606" max="4606" width="10.140625" style="11" customWidth="1"/>
    <col min="4607" max="4608" width="12.7109375" style="11" customWidth="1"/>
    <col min="4609" max="4609" width="83.7109375" style="11" customWidth="1"/>
    <col min="4610" max="4610" width="0.140625" style="11" customWidth="1"/>
    <col min="4611" max="4857" width="11.42578125" style="11"/>
    <col min="4858" max="4858" width="12.28515625" style="11" customWidth="1"/>
    <col min="4859" max="4859" width="52.28515625" style="11" bestFit="1" customWidth="1"/>
    <col min="4860" max="4860" width="8.7109375" style="11" customWidth="1"/>
    <col min="4861" max="4861" width="0" style="11" hidden="1" customWidth="1"/>
    <col min="4862" max="4862" width="10.140625" style="11" customWidth="1"/>
    <col min="4863" max="4864" width="12.7109375" style="11" customWidth="1"/>
    <col min="4865" max="4865" width="83.7109375" style="11" customWidth="1"/>
    <col min="4866" max="4866" width="0.140625" style="11" customWidth="1"/>
    <col min="4867" max="5113" width="11.42578125" style="11"/>
    <col min="5114" max="5114" width="12.28515625" style="11" customWidth="1"/>
    <col min="5115" max="5115" width="52.28515625" style="11" bestFit="1" customWidth="1"/>
    <col min="5116" max="5116" width="8.7109375" style="11" customWidth="1"/>
    <col min="5117" max="5117" width="0" style="11" hidden="1" customWidth="1"/>
    <col min="5118" max="5118" width="10.140625" style="11" customWidth="1"/>
    <col min="5119" max="5120" width="12.7109375" style="11" customWidth="1"/>
    <col min="5121" max="5121" width="83.7109375" style="11" customWidth="1"/>
    <col min="5122" max="5122" width="0.140625" style="11" customWidth="1"/>
    <col min="5123" max="5369" width="11.42578125" style="11"/>
    <col min="5370" max="5370" width="12.28515625" style="11" customWidth="1"/>
    <col min="5371" max="5371" width="52.28515625" style="11" bestFit="1" customWidth="1"/>
    <col min="5372" max="5372" width="8.7109375" style="11" customWidth="1"/>
    <col min="5373" max="5373" width="0" style="11" hidden="1" customWidth="1"/>
    <col min="5374" max="5374" width="10.140625" style="11" customWidth="1"/>
    <col min="5375" max="5376" width="12.7109375" style="11" customWidth="1"/>
    <col min="5377" max="5377" width="83.7109375" style="11" customWidth="1"/>
    <col min="5378" max="5378" width="0.140625" style="11" customWidth="1"/>
    <col min="5379" max="5625" width="11.42578125" style="11"/>
    <col min="5626" max="5626" width="12.28515625" style="11" customWidth="1"/>
    <col min="5627" max="5627" width="52.28515625" style="11" bestFit="1" customWidth="1"/>
    <col min="5628" max="5628" width="8.7109375" style="11" customWidth="1"/>
    <col min="5629" max="5629" width="0" style="11" hidden="1" customWidth="1"/>
    <col min="5630" max="5630" width="10.140625" style="11" customWidth="1"/>
    <col min="5631" max="5632" width="12.7109375" style="11" customWidth="1"/>
    <col min="5633" max="5633" width="83.7109375" style="11" customWidth="1"/>
    <col min="5634" max="5634" width="0.140625" style="11" customWidth="1"/>
    <col min="5635" max="5881" width="11.42578125" style="11"/>
    <col min="5882" max="5882" width="12.28515625" style="11" customWidth="1"/>
    <col min="5883" max="5883" width="52.28515625" style="11" bestFit="1" customWidth="1"/>
    <col min="5884" max="5884" width="8.7109375" style="11" customWidth="1"/>
    <col min="5885" max="5885" width="0" style="11" hidden="1" customWidth="1"/>
    <col min="5886" max="5886" width="10.140625" style="11" customWidth="1"/>
    <col min="5887" max="5888" width="12.7109375" style="11" customWidth="1"/>
    <col min="5889" max="5889" width="83.7109375" style="11" customWidth="1"/>
    <col min="5890" max="5890" width="0.140625" style="11" customWidth="1"/>
    <col min="5891" max="6137" width="11.42578125" style="11"/>
    <col min="6138" max="6138" width="12.28515625" style="11" customWidth="1"/>
    <col min="6139" max="6139" width="52.28515625" style="11" bestFit="1" customWidth="1"/>
    <col min="6140" max="6140" width="8.7109375" style="11" customWidth="1"/>
    <col min="6141" max="6141" width="0" style="11" hidden="1" customWidth="1"/>
    <col min="6142" max="6142" width="10.140625" style="11" customWidth="1"/>
    <col min="6143" max="6144" width="12.7109375" style="11" customWidth="1"/>
    <col min="6145" max="6145" width="83.7109375" style="11" customWidth="1"/>
    <col min="6146" max="6146" width="0.140625" style="11" customWidth="1"/>
    <col min="6147" max="6393" width="11.42578125" style="11"/>
    <col min="6394" max="6394" width="12.28515625" style="11" customWidth="1"/>
    <col min="6395" max="6395" width="52.28515625" style="11" bestFit="1" customWidth="1"/>
    <col min="6396" max="6396" width="8.7109375" style="11" customWidth="1"/>
    <col min="6397" max="6397" width="0" style="11" hidden="1" customWidth="1"/>
    <col min="6398" max="6398" width="10.140625" style="11" customWidth="1"/>
    <col min="6399" max="6400" width="12.7109375" style="11" customWidth="1"/>
    <col min="6401" max="6401" width="83.7109375" style="11" customWidth="1"/>
    <col min="6402" max="6402" width="0.140625" style="11" customWidth="1"/>
    <col min="6403" max="6649" width="11.42578125" style="11"/>
    <col min="6650" max="6650" width="12.28515625" style="11" customWidth="1"/>
    <col min="6651" max="6651" width="52.28515625" style="11" bestFit="1" customWidth="1"/>
    <col min="6652" max="6652" width="8.7109375" style="11" customWidth="1"/>
    <col min="6653" max="6653" width="0" style="11" hidden="1" customWidth="1"/>
    <col min="6654" max="6654" width="10.140625" style="11" customWidth="1"/>
    <col min="6655" max="6656" width="12.7109375" style="11" customWidth="1"/>
    <col min="6657" max="6657" width="83.7109375" style="11" customWidth="1"/>
    <col min="6658" max="6658" width="0.140625" style="11" customWidth="1"/>
    <col min="6659" max="6905" width="11.42578125" style="11"/>
    <col min="6906" max="6906" width="12.28515625" style="11" customWidth="1"/>
    <col min="6907" max="6907" width="52.28515625" style="11" bestFit="1" customWidth="1"/>
    <col min="6908" max="6908" width="8.7109375" style="11" customWidth="1"/>
    <col min="6909" max="6909" width="0" style="11" hidden="1" customWidth="1"/>
    <col min="6910" max="6910" width="10.140625" style="11" customWidth="1"/>
    <col min="6911" max="6912" width="12.7109375" style="11" customWidth="1"/>
    <col min="6913" max="6913" width="83.7109375" style="11" customWidth="1"/>
    <col min="6914" max="6914" width="0.140625" style="11" customWidth="1"/>
    <col min="6915" max="7161" width="11.42578125" style="11"/>
    <col min="7162" max="7162" width="12.28515625" style="11" customWidth="1"/>
    <col min="7163" max="7163" width="52.28515625" style="11" bestFit="1" customWidth="1"/>
    <col min="7164" max="7164" width="8.7109375" style="11" customWidth="1"/>
    <col min="7165" max="7165" width="0" style="11" hidden="1" customWidth="1"/>
    <col min="7166" max="7166" width="10.140625" style="11" customWidth="1"/>
    <col min="7167" max="7168" width="12.7109375" style="11" customWidth="1"/>
    <col min="7169" max="7169" width="83.7109375" style="11" customWidth="1"/>
    <col min="7170" max="7170" width="0.140625" style="11" customWidth="1"/>
    <col min="7171" max="7417" width="11.42578125" style="11"/>
    <col min="7418" max="7418" width="12.28515625" style="11" customWidth="1"/>
    <col min="7419" max="7419" width="52.28515625" style="11" bestFit="1" customWidth="1"/>
    <col min="7420" max="7420" width="8.7109375" style="11" customWidth="1"/>
    <col min="7421" max="7421" width="0" style="11" hidden="1" customWidth="1"/>
    <col min="7422" max="7422" width="10.140625" style="11" customWidth="1"/>
    <col min="7423" max="7424" width="12.7109375" style="11" customWidth="1"/>
    <col min="7425" max="7425" width="83.7109375" style="11" customWidth="1"/>
    <col min="7426" max="7426" width="0.140625" style="11" customWidth="1"/>
    <col min="7427" max="7673" width="11.42578125" style="11"/>
    <col min="7674" max="7674" width="12.28515625" style="11" customWidth="1"/>
    <col min="7675" max="7675" width="52.28515625" style="11" bestFit="1" customWidth="1"/>
    <col min="7676" max="7676" width="8.7109375" style="11" customWidth="1"/>
    <col min="7677" max="7677" width="0" style="11" hidden="1" customWidth="1"/>
    <col min="7678" max="7678" width="10.140625" style="11" customWidth="1"/>
    <col min="7679" max="7680" width="12.7109375" style="11" customWidth="1"/>
    <col min="7681" max="7681" width="83.7109375" style="11" customWidth="1"/>
    <col min="7682" max="7682" width="0.140625" style="11" customWidth="1"/>
    <col min="7683" max="7929" width="11.42578125" style="11"/>
    <col min="7930" max="7930" width="12.28515625" style="11" customWidth="1"/>
    <col min="7931" max="7931" width="52.28515625" style="11" bestFit="1" customWidth="1"/>
    <col min="7932" max="7932" width="8.7109375" style="11" customWidth="1"/>
    <col min="7933" max="7933" width="0" style="11" hidden="1" customWidth="1"/>
    <col min="7934" max="7934" width="10.140625" style="11" customWidth="1"/>
    <col min="7935" max="7936" width="12.7109375" style="11" customWidth="1"/>
    <col min="7937" max="7937" width="83.7109375" style="11" customWidth="1"/>
    <col min="7938" max="7938" width="0.140625" style="11" customWidth="1"/>
    <col min="7939" max="8185" width="11.42578125" style="11"/>
    <col min="8186" max="8186" width="12.28515625" style="11" customWidth="1"/>
    <col min="8187" max="8187" width="52.28515625" style="11" bestFit="1" customWidth="1"/>
    <col min="8188" max="8188" width="8.7109375" style="11" customWidth="1"/>
    <col min="8189" max="8189" width="0" style="11" hidden="1" customWidth="1"/>
    <col min="8190" max="8190" width="10.140625" style="11" customWidth="1"/>
    <col min="8191" max="8192" width="12.7109375" style="11" customWidth="1"/>
    <col min="8193" max="8193" width="83.7109375" style="11" customWidth="1"/>
    <col min="8194" max="8194" width="0.140625" style="11" customWidth="1"/>
    <col min="8195" max="8441" width="11.42578125" style="11"/>
    <col min="8442" max="8442" width="12.28515625" style="11" customWidth="1"/>
    <col min="8443" max="8443" width="52.28515625" style="11" bestFit="1" customWidth="1"/>
    <col min="8444" max="8444" width="8.7109375" style="11" customWidth="1"/>
    <col min="8445" max="8445" width="0" style="11" hidden="1" customWidth="1"/>
    <col min="8446" max="8446" width="10.140625" style="11" customWidth="1"/>
    <col min="8447" max="8448" width="12.7109375" style="11" customWidth="1"/>
    <col min="8449" max="8449" width="83.7109375" style="11" customWidth="1"/>
    <col min="8450" max="8450" width="0.140625" style="11" customWidth="1"/>
    <col min="8451" max="8697" width="11.42578125" style="11"/>
    <col min="8698" max="8698" width="12.28515625" style="11" customWidth="1"/>
    <col min="8699" max="8699" width="52.28515625" style="11" bestFit="1" customWidth="1"/>
    <col min="8700" max="8700" width="8.7109375" style="11" customWidth="1"/>
    <col min="8701" max="8701" width="0" style="11" hidden="1" customWidth="1"/>
    <col min="8702" max="8702" width="10.140625" style="11" customWidth="1"/>
    <col min="8703" max="8704" width="12.7109375" style="11" customWidth="1"/>
    <col min="8705" max="8705" width="83.7109375" style="11" customWidth="1"/>
    <col min="8706" max="8706" width="0.140625" style="11" customWidth="1"/>
    <col min="8707" max="8953" width="11.42578125" style="11"/>
    <col min="8954" max="8954" width="12.28515625" style="11" customWidth="1"/>
    <col min="8955" max="8955" width="52.28515625" style="11" bestFit="1" customWidth="1"/>
    <col min="8956" max="8956" width="8.7109375" style="11" customWidth="1"/>
    <col min="8957" max="8957" width="0" style="11" hidden="1" customWidth="1"/>
    <col min="8958" max="8958" width="10.140625" style="11" customWidth="1"/>
    <col min="8959" max="8960" width="12.7109375" style="11" customWidth="1"/>
    <col min="8961" max="8961" width="83.7109375" style="11" customWidth="1"/>
    <col min="8962" max="8962" width="0.140625" style="11" customWidth="1"/>
    <col min="8963" max="9209" width="11.42578125" style="11"/>
    <col min="9210" max="9210" width="12.28515625" style="11" customWidth="1"/>
    <col min="9211" max="9211" width="52.28515625" style="11" bestFit="1" customWidth="1"/>
    <col min="9212" max="9212" width="8.7109375" style="11" customWidth="1"/>
    <col min="9213" max="9213" width="0" style="11" hidden="1" customWidth="1"/>
    <col min="9214" max="9214" width="10.140625" style="11" customWidth="1"/>
    <col min="9215" max="9216" width="12.7109375" style="11" customWidth="1"/>
    <col min="9217" max="9217" width="83.7109375" style="11" customWidth="1"/>
    <col min="9218" max="9218" width="0.140625" style="11" customWidth="1"/>
    <col min="9219" max="9465" width="11.42578125" style="11"/>
    <col min="9466" max="9466" width="12.28515625" style="11" customWidth="1"/>
    <col min="9467" max="9467" width="52.28515625" style="11" bestFit="1" customWidth="1"/>
    <col min="9468" max="9468" width="8.7109375" style="11" customWidth="1"/>
    <col min="9469" max="9469" width="0" style="11" hidden="1" customWidth="1"/>
    <col min="9470" max="9470" width="10.140625" style="11" customWidth="1"/>
    <col min="9471" max="9472" width="12.7109375" style="11" customWidth="1"/>
    <col min="9473" max="9473" width="83.7109375" style="11" customWidth="1"/>
    <col min="9474" max="9474" width="0.140625" style="11" customWidth="1"/>
    <col min="9475" max="9721" width="11.42578125" style="11"/>
    <col min="9722" max="9722" width="12.28515625" style="11" customWidth="1"/>
    <col min="9723" max="9723" width="52.28515625" style="11" bestFit="1" customWidth="1"/>
    <col min="9724" max="9724" width="8.7109375" style="11" customWidth="1"/>
    <col min="9725" max="9725" width="0" style="11" hidden="1" customWidth="1"/>
    <col min="9726" max="9726" width="10.140625" style="11" customWidth="1"/>
    <col min="9727" max="9728" width="12.7109375" style="11" customWidth="1"/>
    <col min="9729" max="9729" width="83.7109375" style="11" customWidth="1"/>
    <col min="9730" max="9730" width="0.140625" style="11" customWidth="1"/>
    <col min="9731" max="9977" width="11.42578125" style="11"/>
    <col min="9978" max="9978" width="12.28515625" style="11" customWidth="1"/>
    <col min="9979" max="9979" width="52.28515625" style="11" bestFit="1" customWidth="1"/>
    <col min="9980" max="9980" width="8.7109375" style="11" customWidth="1"/>
    <col min="9981" max="9981" width="0" style="11" hidden="1" customWidth="1"/>
    <col min="9982" max="9982" width="10.140625" style="11" customWidth="1"/>
    <col min="9983" max="9984" width="12.7109375" style="11" customWidth="1"/>
    <col min="9985" max="9985" width="83.7109375" style="11" customWidth="1"/>
    <col min="9986" max="9986" width="0.140625" style="11" customWidth="1"/>
    <col min="9987" max="10233" width="11.42578125" style="11"/>
    <col min="10234" max="10234" width="12.28515625" style="11" customWidth="1"/>
    <col min="10235" max="10235" width="52.28515625" style="11" bestFit="1" customWidth="1"/>
    <col min="10236" max="10236" width="8.7109375" style="11" customWidth="1"/>
    <col min="10237" max="10237" width="0" style="11" hidden="1" customWidth="1"/>
    <col min="10238" max="10238" width="10.140625" style="11" customWidth="1"/>
    <col min="10239" max="10240" width="12.7109375" style="11" customWidth="1"/>
    <col min="10241" max="10241" width="83.7109375" style="11" customWidth="1"/>
    <col min="10242" max="10242" width="0.140625" style="11" customWidth="1"/>
    <col min="10243" max="10489" width="11.42578125" style="11"/>
    <col min="10490" max="10490" width="12.28515625" style="11" customWidth="1"/>
    <col min="10491" max="10491" width="52.28515625" style="11" bestFit="1" customWidth="1"/>
    <col min="10492" max="10492" width="8.7109375" style="11" customWidth="1"/>
    <col min="10493" max="10493" width="0" style="11" hidden="1" customWidth="1"/>
    <col min="10494" max="10494" width="10.140625" style="11" customWidth="1"/>
    <col min="10495" max="10496" width="12.7109375" style="11" customWidth="1"/>
    <col min="10497" max="10497" width="83.7109375" style="11" customWidth="1"/>
    <col min="10498" max="10498" width="0.140625" style="11" customWidth="1"/>
    <col min="10499" max="10745" width="11.42578125" style="11"/>
    <col min="10746" max="10746" width="12.28515625" style="11" customWidth="1"/>
    <col min="10747" max="10747" width="52.28515625" style="11" bestFit="1" customWidth="1"/>
    <col min="10748" max="10748" width="8.7109375" style="11" customWidth="1"/>
    <col min="10749" max="10749" width="0" style="11" hidden="1" customWidth="1"/>
    <col min="10750" max="10750" width="10.140625" style="11" customWidth="1"/>
    <col min="10751" max="10752" width="12.7109375" style="11" customWidth="1"/>
    <col min="10753" max="10753" width="83.7109375" style="11" customWidth="1"/>
    <col min="10754" max="10754" width="0.140625" style="11" customWidth="1"/>
    <col min="10755" max="11001" width="11.42578125" style="11"/>
    <col min="11002" max="11002" width="12.28515625" style="11" customWidth="1"/>
    <col min="11003" max="11003" width="52.28515625" style="11" bestFit="1" customWidth="1"/>
    <col min="11004" max="11004" width="8.7109375" style="11" customWidth="1"/>
    <col min="11005" max="11005" width="0" style="11" hidden="1" customWidth="1"/>
    <col min="11006" max="11006" width="10.140625" style="11" customWidth="1"/>
    <col min="11007" max="11008" width="12.7109375" style="11" customWidth="1"/>
    <col min="11009" max="11009" width="83.7109375" style="11" customWidth="1"/>
    <col min="11010" max="11010" width="0.140625" style="11" customWidth="1"/>
    <col min="11011" max="11257" width="11.42578125" style="11"/>
    <col min="11258" max="11258" width="12.28515625" style="11" customWidth="1"/>
    <col min="11259" max="11259" width="52.28515625" style="11" bestFit="1" customWidth="1"/>
    <col min="11260" max="11260" width="8.7109375" style="11" customWidth="1"/>
    <col min="11261" max="11261" width="0" style="11" hidden="1" customWidth="1"/>
    <col min="11262" max="11262" width="10.140625" style="11" customWidth="1"/>
    <col min="11263" max="11264" width="12.7109375" style="11" customWidth="1"/>
    <col min="11265" max="11265" width="83.7109375" style="11" customWidth="1"/>
    <col min="11266" max="11266" width="0.140625" style="11" customWidth="1"/>
    <col min="11267" max="11513" width="11.42578125" style="11"/>
    <col min="11514" max="11514" width="12.28515625" style="11" customWidth="1"/>
    <col min="11515" max="11515" width="52.28515625" style="11" bestFit="1" customWidth="1"/>
    <col min="11516" max="11516" width="8.7109375" style="11" customWidth="1"/>
    <col min="11517" max="11517" width="0" style="11" hidden="1" customWidth="1"/>
    <col min="11518" max="11518" width="10.140625" style="11" customWidth="1"/>
    <col min="11519" max="11520" width="12.7109375" style="11" customWidth="1"/>
    <col min="11521" max="11521" width="83.7109375" style="11" customWidth="1"/>
    <col min="11522" max="11522" width="0.140625" style="11" customWidth="1"/>
    <col min="11523" max="11769" width="11.42578125" style="11"/>
    <col min="11770" max="11770" width="12.28515625" style="11" customWidth="1"/>
    <col min="11771" max="11771" width="52.28515625" style="11" bestFit="1" customWidth="1"/>
    <col min="11772" max="11772" width="8.7109375" style="11" customWidth="1"/>
    <col min="11773" max="11773" width="0" style="11" hidden="1" customWidth="1"/>
    <col min="11774" max="11774" width="10.140625" style="11" customWidth="1"/>
    <col min="11775" max="11776" width="12.7109375" style="11" customWidth="1"/>
    <col min="11777" max="11777" width="83.7109375" style="11" customWidth="1"/>
    <col min="11778" max="11778" width="0.140625" style="11" customWidth="1"/>
    <col min="11779" max="12025" width="11.42578125" style="11"/>
    <col min="12026" max="12026" width="12.28515625" style="11" customWidth="1"/>
    <col min="12027" max="12027" width="52.28515625" style="11" bestFit="1" customWidth="1"/>
    <col min="12028" max="12028" width="8.7109375" style="11" customWidth="1"/>
    <col min="12029" max="12029" width="0" style="11" hidden="1" customWidth="1"/>
    <col min="12030" max="12030" width="10.140625" style="11" customWidth="1"/>
    <col min="12031" max="12032" width="12.7109375" style="11" customWidth="1"/>
    <col min="12033" max="12033" width="83.7109375" style="11" customWidth="1"/>
    <col min="12034" max="12034" width="0.140625" style="11" customWidth="1"/>
    <col min="12035" max="12281" width="11.42578125" style="11"/>
    <col min="12282" max="12282" width="12.28515625" style="11" customWidth="1"/>
    <col min="12283" max="12283" width="52.28515625" style="11" bestFit="1" customWidth="1"/>
    <col min="12284" max="12284" width="8.7109375" style="11" customWidth="1"/>
    <col min="12285" max="12285" width="0" style="11" hidden="1" customWidth="1"/>
    <col min="12286" max="12286" width="10.140625" style="11" customWidth="1"/>
    <col min="12287" max="12288" width="12.7109375" style="11" customWidth="1"/>
    <col min="12289" max="12289" width="83.7109375" style="11" customWidth="1"/>
    <col min="12290" max="12290" width="0.140625" style="11" customWidth="1"/>
    <col min="12291" max="12537" width="11.42578125" style="11"/>
    <col min="12538" max="12538" width="12.28515625" style="11" customWidth="1"/>
    <col min="12539" max="12539" width="52.28515625" style="11" bestFit="1" customWidth="1"/>
    <col min="12540" max="12540" width="8.7109375" style="11" customWidth="1"/>
    <col min="12541" max="12541" width="0" style="11" hidden="1" customWidth="1"/>
    <col min="12542" max="12542" width="10.140625" style="11" customWidth="1"/>
    <col min="12543" max="12544" width="12.7109375" style="11" customWidth="1"/>
    <col min="12545" max="12545" width="83.7109375" style="11" customWidth="1"/>
    <col min="12546" max="12546" width="0.140625" style="11" customWidth="1"/>
    <col min="12547" max="12793" width="11.42578125" style="11"/>
    <col min="12794" max="12794" width="12.28515625" style="11" customWidth="1"/>
    <col min="12795" max="12795" width="52.28515625" style="11" bestFit="1" customWidth="1"/>
    <col min="12796" max="12796" width="8.7109375" style="11" customWidth="1"/>
    <col min="12797" max="12797" width="0" style="11" hidden="1" customWidth="1"/>
    <col min="12798" max="12798" width="10.140625" style="11" customWidth="1"/>
    <col min="12799" max="12800" width="12.7109375" style="11" customWidth="1"/>
    <col min="12801" max="12801" width="83.7109375" style="11" customWidth="1"/>
    <col min="12802" max="12802" width="0.140625" style="11" customWidth="1"/>
    <col min="12803" max="13049" width="11.42578125" style="11"/>
    <col min="13050" max="13050" width="12.28515625" style="11" customWidth="1"/>
    <col min="13051" max="13051" width="52.28515625" style="11" bestFit="1" customWidth="1"/>
    <col min="13052" max="13052" width="8.7109375" style="11" customWidth="1"/>
    <col min="13053" max="13053" width="0" style="11" hidden="1" customWidth="1"/>
    <col min="13054" max="13054" width="10.140625" style="11" customWidth="1"/>
    <col min="13055" max="13056" width="12.7109375" style="11" customWidth="1"/>
    <col min="13057" max="13057" width="83.7109375" style="11" customWidth="1"/>
    <col min="13058" max="13058" width="0.140625" style="11" customWidth="1"/>
    <col min="13059" max="13305" width="11.42578125" style="11"/>
    <col min="13306" max="13306" width="12.28515625" style="11" customWidth="1"/>
    <col min="13307" max="13307" width="52.28515625" style="11" bestFit="1" customWidth="1"/>
    <col min="13308" max="13308" width="8.7109375" style="11" customWidth="1"/>
    <col min="13309" max="13309" width="0" style="11" hidden="1" customWidth="1"/>
    <col min="13310" max="13310" width="10.140625" style="11" customWidth="1"/>
    <col min="13311" max="13312" width="12.7109375" style="11" customWidth="1"/>
    <col min="13313" max="13313" width="83.7109375" style="11" customWidth="1"/>
    <col min="13314" max="13314" width="0.140625" style="11" customWidth="1"/>
    <col min="13315" max="13561" width="11.42578125" style="11"/>
    <col min="13562" max="13562" width="12.28515625" style="11" customWidth="1"/>
    <col min="13563" max="13563" width="52.28515625" style="11" bestFit="1" customWidth="1"/>
    <col min="13564" max="13564" width="8.7109375" style="11" customWidth="1"/>
    <col min="13565" max="13565" width="0" style="11" hidden="1" customWidth="1"/>
    <col min="13566" max="13566" width="10.140625" style="11" customWidth="1"/>
    <col min="13567" max="13568" width="12.7109375" style="11" customWidth="1"/>
    <col min="13569" max="13569" width="83.7109375" style="11" customWidth="1"/>
    <col min="13570" max="13570" width="0.140625" style="11" customWidth="1"/>
    <col min="13571" max="13817" width="11.42578125" style="11"/>
    <col min="13818" max="13818" width="12.28515625" style="11" customWidth="1"/>
    <col min="13819" max="13819" width="52.28515625" style="11" bestFit="1" customWidth="1"/>
    <col min="13820" max="13820" width="8.7109375" style="11" customWidth="1"/>
    <col min="13821" max="13821" width="0" style="11" hidden="1" customWidth="1"/>
    <col min="13822" max="13822" width="10.140625" style="11" customWidth="1"/>
    <col min="13823" max="13824" width="12.7109375" style="11" customWidth="1"/>
    <col min="13825" max="13825" width="83.7109375" style="11" customWidth="1"/>
    <col min="13826" max="13826" width="0.140625" style="11" customWidth="1"/>
    <col min="13827" max="14073" width="11.42578125" style="11"/>
    <col min="14074" max="14074" width="12.28515625" style="11" customWidth="1"/>
    <col min="14075" max="14075" width="52.28515625" style="11" bestFit="1" customWidth="1"/>
    <col min="14076" max="14076" width="8.7109375" style="11" customWidth="1"/>
    <col min="14077" max="14077" width="0" style="11" hidden="1" customWidth="1"/>
    <col min="14078" max="14078" width="10.140625" style="11" customWidth="1"/>
    <col min="14079" max="14080" width="12.7109375" style="11" customWidth="1"/>
    <col min="14081" max="14081" width="83.7109375" style="11" customWidth="1"/>
    <col min="14082" max="14082" width="0.140625" style="11" customWidth="1"/>
    <col min="14083" max="14329" width="11.42578125" style="11"/>
    <col min="14330" max="14330" width="12.28515625" style="11" customWidth="1"/>
    <col min="14331" max="14331" width="52.28515625" style="11" bestFit="1" customWidth="1"/>
    <col min="14332" max="14332" width="8.7109375" style="11" customWidth="1"/>
    <col min="14333" max="14333" width="0" style="11" hidden="1" customWidth="1"/>
    <col min="14334" max="14334" width="10.140625" style="11" customWidth="1"/>
    <col min="14335" max="14336" width="12.7109375" style="11" customWidth="1"/>
    <col min="14337" max="14337" width="83.7109375" style="11" customWidth="1"/>
    <col min="14338" max="14338" width="0.140625" style="11" customWidth="1"/>
    <col min="14339" max="14585" width="11.42578125" style="11"/>
    <col min="14586" max="14586" width="12.28515625" style="11" customWidth="1"/>
    <col min="14587" max="14587" width="52.28515625" style="11" bestFit="1" customWidth="1"/>
    <col min="14588" max="14588" width="8.7109375" style="11" customWidth="1"/>
    <col min="14589" max="14589" width="0" style="11" hidden="1" customWidth="1"/>
    <col min="14590" max="14590" width="10.140625" style="11" customWidth="1"/>
    <col min="14591" max="14592" width="12.7109375" style="11" customWidth="1"/>
    <col min="14593" max="14593" width="83.7109375" style="11" customWidth="1"/>
    <col min="14594" max="14594" width="0.140625" style="11" customWidth="1"/>
    <col min="14595" max="14841" width="11.42578125" style="11"/>
    <col min="14842" max="14842" width="12.28515625" style="11" customWidth="1"/>
    <col min="14843" max="14843" width="52.28515625" style="11" bestFit="1" customWidth="1"/>
    <col min="14844" max="14844" width="8.7109375" style="11" customWidth="1"/>
    <col min="14845" max="14845" width="0" style="11" hidden="1" customWidth="1"/>
    <col min="14846" max="14846" width="10.140625" style="11" customWidth="1"/>
    <col min="14847" max="14848" width="12.7109375" style="11" customWidth="1"/>
    <col min="14849" max="14849" width="83.7109375" style="11" customWidth="1"/>
    <col min="14850" max="14850" width="0.140625" style="11" customWidth="1"/>
    <col min="14851" max="15097" width="11.42578125" style="11"/>
    <col min="15098" max="15098" width="12.28515625" style="11" customWidth="1"/>
    <col min="15099" max="15099" width="52.28515625" style="11" bestFit="1" customWidth="1"/>
    <col min="15100" max="15100" width="8.7109375" style="11" customWidth="1"/>
    <col min="15101" max="15101" width="0" style="11" hidden="1" customWidth="1"/>
    <col min="15102" max="15102" width="10.140625" style="11" customWidth="1"/>
    <col min="15103" max="15104" width="12.7109375" style="11" customWidth="1"/>
    <col min="15105" max="15105" width="83.7109375" style="11" customWidth="1"/>
    <col min="15106" max="15106" width="0.140625" style="11" customWidth="1"/>
    <col min="15107" max="15353" width="11.42578125" style="11"/>
    <col min="15354" max="15354" width="12.28515625" style="11" customWidth="1"/>
    <col min="15355" max="15355" width="52.28515625" style="11" bestFit="1" customWidth="1"/>
    <col min="15356" max="15356" width="8.7109375" style="11" customWidth="1"/>
    <col min="15357" max="15357" width="0" style="11" hidden="1" customWidth="1"/>
    <col min="15358" max="15358" width="10.140625" style="11" customWidth="1"/>
    <col min="15359" max="15360" width="12.7109375" style="11" customWidth="1"/>
    <col min="15361" max="15361" width="83.7109375" style="11" customWidth="1"/>
    <col min="15362" max="15362" width="0.140625" style="11" customWidth="1"/>
    <col min="15363" max="15609" width="11.42578125" style="11"/>
    <col min="15610" max="15610" width="12.28515625" style="11" customWidth="1"/>
    <col min="15611" max="15611" width="52.28515625" style="11" bestFit="1" customWidth="1"/>
    <col min="15612" max="15612" width="8.7109375" style="11" customWidth="1"/>
    <col min="15613" max="15613" width="0" style="11" hidden="1" customWidth="1"/>
    <col min="15614" max="15614" width="10.140625" style="11" customWidth="1"/>
    <col min="15615" max="15616" width="12.7109375" style="11" customWidth="1"/>
    <col min="15617" max="15617" width="83.7109375" style="11" customWidth="1"/>
    <col min="15618" max="15618" width="0.140625" style="11" customWidth="1"/>
    <col min="15619" max="15865" width="11.42578125" style="11"/>
    <col min="15866" max="15866" width="12.28515625" style="11" customWidth="1"/>
    <col min="15867" max="15867" width="52.28515625" style="11" bestFit="1" customWidth="1"/>
    <col min="15868" max="15868" width="8.7109375" style="11" customWidth="1"/>
    <col min="15869" max="15869" width="0" style="11" hidden="1" customWidth="1"/>
    <col min="15870" max="15870" width="10.140625" style="11" customWidth="1"/>
    <col min="15871" max="15872" width="12.7109375" style="11" customWidth="1"/>
    <col min="15873" max="15873" width="83.7109375" style="11" customWidth="1"/>
    <col min="15874" max="15874" width="0.140625" style="11" customWidth="1"/>
    <col min="15875" max="16121" width="11.42578125" style="11"/>
    <col min="16122" max="16122" width="12.28515625" style="11" customWidth="1"/>
    <col min="16123" max="16123" width="52.28515625" style="11" bestFit="1" customWidth="1"/>
    <col min="16124" max="16124" width="8.7109375" style="11" customWidth="1"/>
    <col min="16125" max="16125" width="0" style="11" hidden="1" customWidth="1"/>
    <col min="16126" max="16126" width="10.140625" style="11" customWidth="1"/>
    <col min="16127" max="16128" width="12.7109375" style="11" customWidth="1"/>
    <col min="16129" max="16129" width="83.7109375" style="11" customWidth="1"/>
    <col min="16130" max="16130" width="0.140625" style="11" customWidth="1"/>
    <col min="16131" max="16380" width="11.42578125" style="11"/>
    <col min="16381" max="16384" width="11.42578125" style="11" customWidth="1"/>
  </cols>
  <sheetData>
    <row r="1" spans="1:6" s="2" customFormat="1" ht="24" x14ac:dyDescent="0.2">
      <c r="A1" s="31" t="s">
        <v>1</v>
      </c>
      <c r="B1" s="31" t="s">
        <v>2</v>
      </c>
      <c r="C1" s="31" t="s">
        <v>3</v>
      </c>
      <c r="D1" s="31" t="s">
        <v>21</v>
      </c>
      <c r="E1" s="31" t="s">
        <v>22</v>
      </c>
      <c r="F1" s="31" t="s">
        <v>23</v>
      </c>
    </row>
    <row r="2" spans="1:6" x14ac:dyDescent="0.25">
      <c r="A2" s="13" t="s">
        <v>4</v>
      </c>
      <c r="B2" s="14"/>
      <c r="C2" s="49"/>
      <c r="D2" s="14"/>
      <c r="E2" s="14"/>
      <c r="F2" s="14"/>
    </row>
    <row r="3" spans="1:6" s="76" customFormat="1" ht="12.75" x14ac:dyDescent="0.25">
      <c r="A3" s="71" t="s">
        <v>24</v>
      </c>
      <c r="B3" s="72" t="s">
        <v>25</v>
      </c>
      <c r="C3" s="73" t="s">
        <v>14</v>
      </c>
      <c r="D3" s="97"/>
      <c r="E3" s="74">
        <v>1</v>
      </c>
      <c r="F3" s="75">
        <f>D3*E3</f>
        <v>0</v>
      </c>
    </row>
    <row r="4" spans="1:6" s="76" customFormat="1" ht="12.75" x14ac:dyDescent="0.25">
      <c r="A4" s="71" t="s">
        <v>222</v>
      </c>
      <c r="B4" s="72" t="s">
        <v>223</v>
      </c>
      <c r="C4" s="73" t="s">
        <v>224</v>
      </c>
      <c r="D4" s="97"/>
      <c r="E4" s="74"/>
      <c r="F4" s="75">
        <f t="shared" ref="F4:F60" si="0">D4*E4</f>
        <v>0</v>
      </c>
    </row>
    <row r="5" spans="1:6" s="76" customFormat="1" ht="12.75" x14ac:dyDescent="0.25">
      <c r="A5" s="77" t="s">
        <v>26</v>
      </c>
      <c r="B5" s="78" t="s">
        <v>27</v>
      </c>
      <c r="C5" s="79" t="s">
        <v>14</v>
      </c>
      <c r="D5" s="97"/>
      <c r="E5" s="74">
        <v>1</v>
      </c>
      <c r="F5" s="75">
        <f t="shared" si="0"/>
        <v>0</v>
      </c>
    </row>
    <row r="6" spans="1:6" s="76" customFormat="1" ht="24" x14ac:dyDescent="0.25">
      <c r="A6" s="77" t="s">
        <v>28</v>
      </c>
      <c r="B6" s="78" t="s">
        <v>169</v>
      </c>
      <c r="C6" s="79" t="s">
        <v>14</v>
      </c>
      <c r="D6" s="97"/>
      <c r="E6" s="74">
        <v>0</v>
      </c>
      <c r="F6" s="75">
        <f t="shared" si="0"/>
        <v>0</v>
      </c>
    </row>
    <row r="7" spans="1:6" s="76" customFormat="1" ht="24" x14ac:dyDescent="0.25">
      <c r="A7" s="77" t="s">
        <v>225</v>
      </c>
      <c r="B7" s="78" t="s">
        <v>226</v>
      </c>
      <c r="C7" s="79" t="s">
        <v>14</v>
      </c>
      <c r="D7" s="97"/>
      <c r="E7" s="74"/>
      <c r="F7" s="75">
        <f t="shared" si="0"/>
        <v>0</v>
      </c>
    </row>
    <row r="8" spans="1:6" s="76" customFormat="1" ht="12.75" x14ac:dyDescent="0.25">
      <c r="A8" s="80" t="s">
        <v>170</v>
      </c>
      <c r="B8" s="78" t="s">
        <v>171</v>
      </c>
      <c r="C8" s="79" t="s">
        <v>14</v>
      </c>
      <c r="D8" s="97"/>
      <c r="E8" s="74">
        <v>0</v>
      </c>
      <c r="F8" s="75">
        <f t="shared" si="0"/>
        <v>0</v>
      </c>
    </row>
    <row r="9" spans="1:6" s="76" customFormat="1" ht="12.75" x14ac:dyDescent="0.25">
      <c r="A9" s="80" t="s">
        <v>227</v>
      </c>
      <c r="B9" s="72" t="s">
        <v>228</v>
      </c>
      <c r="C9" s="79" t="s">
        <v>14</v>
      </c>
      <c r="D9" s="97"/>
      <c r="E9" s="74"/>
      <c r="F9" s="75">
        <f t="shared" si="0"/>
        <v>0</v>
      </c>
    </row>
    <row r="10" spans="1:6" s="76" customFormat="1" ht="12.75" x14ac:dyDescent="0.25">
      <c r="A10" s="80" t="s">
        <v>229</v>
      </c>
      <c r="B10" s="78" t="s">
        <v>230</v>
      </c>
      <c r="C10" s="79" t="s">
        <v>14</v>
      </c>
      <c r="D10" s="97"/>
      <c r="E10" s="74"/>
      <c r="F10" s="75">
        <f t="shared" si="0"/>
        <v>0</v>
      </c>
    </row>
    <row r="11" spans="1:6" s="76" customFormat="1" ht="12.75" x14ac:dyDescent="0.25">
      <c r="A11" s="80" t="s">
        <v>29</v>
      </c>
      <c r="B11" s="78" t="s">
        <v>30</v>
      </c>
      <c r="C11" s="79" t="s">
        <v>14</v>
      </c>
      <c r="D11" s="97"/>
      <c r="E11" s="74">
        <v>7</v>
      </c>
      <c r="F11" s="75">
        <f t="shared" si="0"/>
        <v>0</v>
      </c>
    </row>
    <row r="12" spans="1:6" s="76" customFormat="1" ht="12.75" x14ac:dyDescent="0.25">
      <c r="A12" s="80" t="s">
        <v>31</v>
      </c>
      <c r="B12" s="78" t="s">
        <v>32</v>
      </c>
      <c r="C12" s="79" t="s">
        <v>13</v>
      </c>
      <c r="D12" s="97"/>
      <c r="E12" s="74">
        <v>0.55000000000000004</v>
      </c>
      <c r="F12" s="75">
        <f t="shared" si="0"/>
        <v>0</v>
      </c>
    </row>
    <row r="13" spans="1:6" s="76" customFormat="1" ht="12.75" x14ac:dyDescent="0.25">
      <c r="A13" s="80" t="s">
        <v>231</v>
      </c>
      <c r="B13" s="72" t="s">
        <v>232</v>
      </c>
      <c r="C13" s="79" t="s">
        <v>13</v>
      </c>
      <c r="D13" s="97"/>
      <c r="E13" s="74"/>
      <c r="F13" s="75">
        <f t="shared" si="0"/>
        <v>0</v>
      </c>
    </row>
    <row r="14" spans="1:6" s="76" customFormat="1" ht="12.75" x14ac:dyDescent="0.25">
      <c r="A14" s="80" t="s">
        <v>233</v>
      </c>
      <c r="B14" s="72" t="s">
        <v>234</v>
      </c>
      <c r="C14" s="79" t="s">
        <v>14</v>
      </c>
      <c r="D14" s="97"/>
      <c r="E14" s="74">
        <v>1</v>
      </c>
      <c r="F14" s="75">
        <f t="shared" si="0"/>
        <v>0</v>
      </c>
    </row>
    <row r="15" spans="1:6" s="76" customFormat="1" ht="12.75" x14ac:dyDescent="0.25">
      <c r="A15" s="80" t="s">
        <v>33</v>
      </c>
      <c r="B15" s="72" t="s">
        <v>172</v>
      </c>
      <c r="C15" s="79" t="s">
        <v>14</v>
      </c>
      <c r="D15" s="97"/>
      <c r="E15" s="74">
        <v>1</v>
      </c>
      <c r="F15" s="75">
        <f t="shared" si="0"/>
        <v>0</v>
      </c>
    </row>
    <row r="16" spans="1:6" s="76" customFormat="1" ht="24" x14ac:dyDescent="0.25">
      <c r="A16" s="80" t="s">
        <v>34</v>
      </c>
      <c r="B16" s="72" t="s">
        <v>173</v>
      </c>
      <c r="C16" s="79" t="s">
        <v>14</v>
      </c>
      <c r="D16" s="97"/>
      <c r="E16" s="74">
        <v>0</v>
      </c>
      <c r="F16" s="75">
        <f t="shared" si="0"/>
        <v>0</v>
      </c>
    </row>
    <row r="17" spans="1:6" s="76" customFormat="1" ht="12.75" x14ac:dyDescent="0.25">
      <c r="A17" s="80" t="s">
        <v>35</v>
      </c>
      <c r="B17" s="72" t="s">
        <v>36</v>
      </c>
      <c r="C17" s="79" t="s">
        <v>14</v>
      </c>
      <c r="D17" s="97"/>
      <c r="E17" s="74">
        <v>1</v>
      </c>
      <c r="F17" s="75">
        <f t="shared" si="0"/>
        <v>0</v>
      </c>
    </row>
    <row r="18" spans="1:6" s="76" customFormat="1" ht="12.75" x14ac:dyDescent="0.25">
      <c r="A18" s="80" t="s">
        <v>235</v>
      </c>
      <c r="B18" s="78" t="s">
        <v>236</v>
      </c>
      <c r="C18" s="79" t="s">
        <v>14</v>
      </c>
      <c r="D18" s="97"/>
      <c r="E18" s="74">
        <v>0</v>
      </c>
      <c r="F18" s="75">
        <f t="shared" si="0"/>
        <v>0</v>
      </c>
    </row>
    <row r="19" spans="1:6" s="76" customFormat="1" ht="12.75" x14ac:dyDescent="0.25">
      <c r="A19" s="80" t="s">
        <v>237</v>
      </c>
      <c r="B19" s="78" t="s">
        <v>238</v>
      </c>
      <c r="C19" s="79" t="s">
        <v>14</v>
      </c>
      <c r="D19" s="97"/>
      <c r="E19" s="74"/>
      <c r="F19" s="75">
        <f t="shared" si="0"/>
        <v>0</v>
      </c>
    </row>
    <row r="20" spans="1:6" s="76" customFormat="1" ht="12.75" x14ac:dyDescent="0.25">
      <c r="A20" s="80" t="s">
        <v>239</v>
      </c>
      <c r="B20" s="78" t="s">
        <v>240</v>
      </c>
      <c r="C20" s="79" t="s">
        <v>14</v>
      </c>
      <c r="D20" s="97"/>
      <c r="E20" s="74"/>
      <c r="F20" s="75">
        <f t="shared" si="0"/>
        <v>0</v>
      </c>
    </row>
    <row r="21" spans="1:6" s="76" customFormat="1" ht="12.75" x14ac:dyDescent="0.25">
      <c r="A21" s="80" t="s">
        <v>37</v>
      </c>
      <c r="B21" s="78" t="s">
        <v>38</v>
      </c>
      <c r="C21" s="79" t="s">
        <v>14</v>
      </c>
      <c r="D21" s="97"/>
      <c r="E21" s="74">
        <v>0</v>
      </c>
      <c r="F21" s="75">
        <f t="shared" si="0"/>
        <v>0</v>
      </c>
    </row>
    <row r="22" spans="1:6" s="76" customFormat="1" ht="12.75" x14ac:dyDescent="0.25">
      <c r="A22" s="80" t="s">
        <v>39</v>
      </c>
      <c r="B22" s="78" t="s">
        <v>40</v>
      </c>
      <c r="C22" s="79" t="s">
        <v>14</v>
      </c>
      <c r="D22" s="97"/>
      <c r="E22" s="74">
        <v>3</v>
      </c>
      <c r="F22" s="75">
        <f t="shared" si="0"/>
        <v>0</v>
      </c>
    </row>
    <row r="23" spans="1:6" s="76" customFormat="1" ht="12.75" x14ac:dyDescent="0.25">
      <c r="A23" s="80" t="s">
        <v>41</v>
      </c>
      <c r="B23" s="78" t="s">
        <v>42</v>
      </c>
      <c r="C23" s="79" t="s">
        <v>14</v>
      </c>
      <c r="D23" s="97"/>
      <c r="E23" s="74">
        <v>1</v>
      </c>
      <c r="F23" s="75">
        <f t="shared" si="0"/>
        <v>0</v>
      </c>
    </row>
    <row r="24" spans="1:6" s="76" customFormat="1" ht="12.75" x14ac:dyDescent="0.25">
      <c r="A24" s="80" t="s">
        <v>241</v>
      </c>
      <c r="B24" s="78" t="s">
        <v>242</v>
      </c>
      <c r="C24" s="79" t="s">
        <v>14</v>
      </c>
      <c r="D24" s="97"/>
      <c r="E24" s="74">
        <v>0</v>
      </c>
      <c r="F24" s="75">
        <f t="shared" si="0"/>
        <v>0</v>
      </c>
    </row>
    <row r="25" spans="1:6" s="76" customFormat="1" ht="12.75" x14ac:dyDescent="0.25">
      <c r="A25" s="80" t="s">
        <v>243</v>
      </c>
      <c r="B25" s="78" t="s">
        <v>244</v>
      </c>
      <c r="C25" s="79" t="s">
        <v>14</v>
      </c>
      <c r="D25" s="97"/>
      <c r="E25" s="74"/>
      <c r="F25" s="75">
        <f t="shared" si="0"/>
        <v>0</v>
      </c>
    </row>
    <row r="26" spans="1:6" s="76" customFormat="1" ht="12.75" x14ac:dyDescent="0.25">
      <c r="A26" s="80" t="s">
        <v>49</v>
      </c>
      <c r="B26" s="78" t="s">
        <v>50</v>
      </c>
      <c r="C26" s="79" t="s">
        <v>14</v>
      </c>
      <c r="D26" s="97"/>
      <c r="E26" s="74">
        <v>0</v>
      </c>
      <c r="F26" s="75">
        <f t="shared" si="0"/>
        <v>0</v>
      </c>
    </row>
    <row r="27" spans="1:6" s="76" customFormat="1" ht="12.75" x14ac:dyDescent="0.25">
      <c r="A27" s="80" t="s">
        <v>51</v>
      </c>
      <c r="B27" s="78" t="s">
        <v>52</v>
      </c>
      <c r="C27" s="79" t="s">
        <v>14</v>
      </c>
      <c r="D27" s="97"/>
      <c r="E27" s="74"/>
      <c r="F27" s="75">
        <f t="shared" si="0"/>
        <v>0</v>
      </c>
    </row>
    <row r="28" spans="1:6" s="76" customFormat="1" ht="12.75" x14ac:dyDescent="0.25">
      <c r="A28" s="80" t="s">
        <v>53</v>
      </c>
      <c r="B28" s="78" t="s">
        <v>54</v>
      </c>
      <c r="C28" s="79" t="s">
        <v>14</v>
      </c>
      <c r="D28" s="97"/>
      <c r="E28" s="74">
        <v>0</v>
      </c>
      <c r="F28" s="75">
        <f t="shared" si="0"/>
        <v>0</v>
      </c>
    </row>
    <row r="29" spans="1:6" s="76" customFormat="1" ht="12.75" x14ac:dyDescent="0.25">
      <c r="A29" s="80" t="s">
        <v>55</v>
      </c>
      <c r="B29" s="78" t="s">
        <v>56</v>
      </c>
      <c r="C29" s="79" t="s">
        <v>14</v>
      </c>
      <c r="D29" s="97"/>
      <c r="E29" s="74"/>
      <c r="F29" s="75">
        <f t="shared" si="0"/>
        <v>0</v>
      </c>
    </row>
    <row r="30" spans="1:6" s="76" customFormat="1" ht="12.75" x14ac:dyDescent="0.25">
      <c r="A30" s="80" t="s">
        <v>174</v>
      </c>
      <c r="B30" s="78" t="s">
        <v>175</v>
      </c>
      <c r="C30" s="79" t="s">
        <v>14</v>
      </c>
      <c r="D30" s="97"/>
      <c r="E30" s="74">
        <v>1</v>
      </c>
      <c r="F30" s="75">
        <f t="shared" si="0"/>
        <v>0</v>
      </c>
    </row>
    <row r="31" spans="1:6" s="76" customFormat="1" ht="12.75" x14ac:dyDescent="0.25">
      <c r="A31" s="80" t="s">
        <v>57</v>
      </c>
      <c r="B31" s="78" t="s">
        <v>176</v>
      </c>
      <c r="C31" s="79" t="s">
        <v>14</v>
      </c>
      <c r="D31" s="97"/>
      <c r="E31" s="74">
        <v>1</v>
      </c>
      <c r="F31" s="75">
        <f t="shared" si="0"/>
        <v>0</v>
      </c>
    </row>
    <row r="32" spans="1:6" s="76" customFormat="1" ht="12.75" x14ac:dyDescent="0.25">
      <c r="A32" s="80" t="s">
        <v>58</v>
      </c>
      <c r="B32" s="78" t="s">
        <v>59</v>
      </c>
      <c r="C32" s="79" t="s">
        <v>14</v>
      </c>
      <c r="D32" s="97"/>
      <c r="E32" s="74">
        <v>0</v>
      </c>
      <c r="F32" s="75">
        <f t="shared" si="0"/>
        <v>0</v>
      </c>
    </row>
    <row r="33" spans="1:6" s="76" customFormat="1" ht="12.75" x14ac:dyDescent="0.25">
      <c r="A33" s="80" t="s">
        <v>60</v>
      </c>
      <c r="B33" s="78" t="s">
        <v>61</v>
      </c>
      <c r="C33" s="79" t="s">
        <v>14</v>
      </c>
      <c r="D33" s="97"/>
      <c r="E33" s="74"/>
      <c r="F33" s="75">
        <f t="shared" si="0"/>
        <v>0</v>
      </c>
    </row>
    <row r="34" spans="1:6" s="76" customFormat="1" ht="12.75" x14ac:dyDescent="0.25">
      <c r="A34" s="80" t="s">
        <v>62</v>
      </c>
      <c r="B34" s="78" t="s">
        <v>63</v>
      </c>
      <c r="C34" s="79" t="s">
        <v>8</v>
      </c>
      <c r="D34" s="97"/>
      <c r="E34" s="74">
        <v>0</v>
      </c>
      <c r="F34" s="75">
        <f t="shared" si="0"/>
        <v>0</v>
      </c>
    </row>
    <row r="35" spans="1:6" s="76" customFormat="1" ht="12.75" x14ac:dyDescent="0.25">
      <c r="A35" s="80" t="s">
        <v>64</v>
      </c>
      <c r="B35" s="78" t="s">
        <v>65</v>
      </c>
      <c r="C35" s="79" t="s">
        <v>8</v>
      </c>
      <c r="D35" s="97"/>
      <c r="E35" s="74"/>
      <c r="F35" s="75">
        <f t="shared" si="0"/>
        <v>0</v>
      </c>
    </row>
    <row r="36" spans="1:6" s="76" customFormat="1" ht="12.75" x14ac:dyDescent="0.25">
      <c r="A36" s="80" t="s">
        <v>43</v>
      </c>
      <c r="B36" s="78" t="s">
        <v>44</v>
      </c>
      <c r="C36" s="79" t="s">
        <v>8</v>
      </c>
      <c r="D36" s="97"/>
      <c r="E36" s="74">
        <v>50</v>
      </c>
      <c r="F36" s="75">
        <f t="shared" si="0"/>
        <v>0</v>
      </c>
    </row>
    <row r="37" spans="1:6" s="76" customFormat="1" ht="12.75" x14ac:dyDescent="0.25">
      <c r="A37" s="80" t="s">
        <v>45</v>
      </c>
      <c r="B37" s="78" t="s">
        <v>46</v>
      </c>
      <c r="C37" s="79" t="s">
        <v>8</v>
      </c>
      <c r="D37" s="97"/>
      <c r="E37" s="74">
        <v>46</v>
      </c>
      <c r="F37" s="75">
        <f t="shared" si="0"/>
        <v>0</v>
      </c>
    </row>
    <row r="38" spans="1:6" s="76" customFormat="1" ht="12.75" x14ac:dyDescent="0.25">
      <c r="A38" s="80" t="s">
        <v>177</v>
      </c>
      <c r="B38" s="78" t="s">
        <v>178</v>
      </c>
      <c r="C38" s="79" t="s">
        <v>8</v>
      </c>
      <c r="D38" s="97"/>
      <c r="E38" s="74">
        <v>150</v>
      </c>
      <c r="F38" s="75">
        <f t="shared" si="0"/>
        <v>0</v>
      </c>
    </row>
    <row r="39" spans="1:6" s="76" customFormat="1" ht="12.75" x14ac:dyDescent="0.25">
      <c r="A39" s="80" t="s">
        <v>47</v>
      </c>
      <c r="B39" s="78" t="s">
        <v>48</v>
      </c>
      <c r="C39" s="79" t="s">
        <v>8</v>
      </c>
      <c r="D39" s="97"/>
      <c r="E39" s="74">
        <v>138</v>
      </c>
      <c r="F39" s="75">
        <f t="shared" si="0"/>
        <v>0</v>
      </c>
    </row>
    <row r="40" spans="1:6" s="76" customFormat="1" ht="12.75" x14ac:dyDescent="0.25">
      <c r="A40" s="80" t="s">
        <v>245</v>
      </c>
      <c r="B40" s="78" t="s">
        <v>246</v>
      </c>
      <c r="C40" s="79" t="s">
        <v>8</v>
      </c>
      <c r="D40" s="97"/>
      <c r="E40" s="74">
        <v>0</v>
      </c>
      <c r="F40" s="75">
        <f t="shared" si="0"/>
        <v>0</v>
      </c>
    </row>
    <row r="41" spans="1:6" s="76" customFormat="1" ht="12.75" x14ac:dyDescent="0.25">
      <c r="A41" s="80" t="s">
        <v>247</v>
      </c>
      <c r="B41" s="78" t="s">
        <v>248</v>
      </c>
      <c r="C41" s="79" t="s">
        <v>8</v>
      </c>
      <c r="D41" s="97"/>
      <c r="E41" s="74"/>
      <c r="F41" s="75">
        <f t="shared" si="0"/>
        <v>0</v>
      </c>
    </row>
    <row r="42" spans="1:6" s="76" customFormat="1" ht="12.75" x14ac:dyDescent="0.25">
      <c r="A42" s="80" t="s">
        <v>66</v>
      </c>
      <c r="B42" s="78" t="s">
        <v>179</v>
      </c>
      <c r="C42" s="79" t="s">
        <v>14</v>
      </c>
      <c r="D42" s="97"/>
      <c r="E42" s="74">
        <v>6</v>
      </c>
      <c r="F42" s="75">
        <f t="shared" si="0"/>
        <v>0</v>
      </c>
    </row>
    <row r="43" spans="1:6" s="76" customFormat="1" ht="12.75" x14ac:dyDescent="0.25">
      <c r="A43" s="80" t="s">
        <v>67</v>
      </c>
      <c r="B43" s="78" t="s">
        <v>68</v>
      </c>
      <c r="C43" s="79" t="s">
        <v>14</v>
      </c>
      <c r="D43" s="97"/>
      <c r="E43" s="74">
        <v>6</v>
      </c>
      <c r="F43" s="75">
        <f t="shared" si="0"/>
        <v>0</v>
      </c>
    </row>
    <row r="44" spans="1:6" s="76" customFormat="1" ht="12.75" x14ac:dyDescent="0.25">
      <c r="A44" s="80" t="s">
        <v>69</v>
      </c>
      <c r="B44" s="72" t="s">
        <v>70</v>
      </c>
      <c r="C44" s="79" t="s">
        <v>14</v>
      </c>
      <c r="D44" s="97"/>
      <c r="E44" s="74">
        <v>2</v>
      </c>
      <c r="F44" s="75">
        <f t="shared" si="0"/>
        <v>0</v>
      </c>
    </row>
    <row r="45" spans="1:6" s="76" customFormat="1" ht="12.75" x14ac:dyDescent="0.25">
      <c r="A45" s="80" t="s">
        <v>71</v>
      </c>
      <c r="B45" s="72" t="s">
        <v>72</v>
      </c>
      <c r="C45" s="79" t="s">
        <v>14</v>
      </c>
      <c r="D45" s="97"/>
      <c r="E45" s="74">
        <v>15</v>
      </c>
      <c r="F45" s="75">
        <f t="shared" si="0"/>
        <v>0</v>
      </c>
    </row>
    <row r="46" spans="1:6" s="76" customFormat="1" ht="12.75" x14ac:dyDescent="0.25">
      <c r="A46" s="80" t="s">
        <v>73</v>
      </c>
      <c r="B46" s="72" t="s">
        <v>74</v>
      </c>
      <c r="C46" s="79" t="s">
        <v>14</v>
      </c>
      <c r="D46" s="97"/>
      <c r="E46" s="74">
        <v>1</v>
      </c>
      <c r="F46" s="75">
        <f t="shared" si="0"/>
        <v>0</v>
      </c>
    </row>
    <row r="47" spans="1:6" s="76" customFormat="1" ht="12.75" x14ac:dyDescent="0.25">
      <c r="A47" s="80" t="s">
        <v>75</v>
      </c>
      <c r="B47" s="72" t="s">
        <v>76</v>
      </c>
      <c r="C47" s="79" t="s">
        <v>14</v>
      </c>
      <c r="D47" s="97"/>
      <c r="E47" s="74">
        <v>0</v>
      </c>
      <c r="F47" s="75">
        <f t="shared" si="0"/>
        <v>0</v>
      </c>
    </row>
    <row r="48" spans="1:6" s="76" customFormat="1" ht="12.75" x14ac:dyDescent="0.25">
      <c r="A48" s="80" t="s">
        <v>77</v>
      </c>
      <c r="B48" s="72" t="s">
        <v>78</v>
      </c>
      <c r="C48" s="79" t="s">
        <v>14</v>
      </c>
      <c r="D48" s="97"/>
      <c r="E48" s="74"/>
      <c r="F48" s="75">
        <f t="shared" si="0"/>
        <v>0</v>
      </c>
    </row>
    <row r="49" spans="1:6" s="76" customFormat="1" ht="12.75" x14ac:dyDescent="0.25">
      <c r="A49" s="80" t="s">
        <v>79</v>
      </c>
      <c r="B49" s="72" t="s">
        <v>80</v>
      </c>
      <c r="C49" s="79" t="s">
        <v>14</v>
      </c>
      <c r="D49" s="97"/>
      <c r="E49" s="74">
        <v>0</v>
      </c>
      <c r="F49" s="75">
        <f t="shared" si="0"/>
        <v>0</v>
      </c>
    </row>
    <row r="50" spans="1:6" s="76" customFormat="1" ht="12.75" x14ac:dyDescent="0.25">
      <c r="A50" s="80" t="s">
        <v>81</v>
      </c>
      <c r="B50" s="72" t="s">
        <v>82</v>
      </c>
      <c r="C50" s="79" t="s">
        <v>14</v>
      </c>
      <c r="D50" s="97"/>
      <c r="E50" s="74"/>
      <c r="F50" s="75">
        <f t="shared" si="0"/>
        <v>0</v>
      </c>
    </row>
    <row r="51" spans="1:6" s="76" customFormat="1" ht="12.75" x14ac:dyDescent="0.25">
      <c r="A51" s="80" t="s">
        <v>83</v>
      </c>
      <c r="B51" s="72" t="s">
        <v>84</v>
      </c>
      <c r="C51" s="79" t="s">
        <v>14</v>
      </c>
      <c r="D51" s="97"/>
      <c r="E51" s="74">
        <v>28</v>
      </c>
      <c r="F51" s="75">
        <f t="shared" si="0"/>
        <v>0</v>
      </c>
    </row>
    <row r="52" spans="1:6" s="76" customFormat="1" ht="12.75" x14ac:dyDescent="0.25">
      <c r="A52" s="80" t="s">
        <v>85</v>
      </c>
      <c r="B52" s="72" t="s">
        <v>86</v>
      </c>
      <c r="C52" s="79" t="s">
        <v>14</v>
      </c>
      <c r="D52" s="97"/>
      <c r="E52" s="74">
        <v>28</v>
      </c>
      <c r="F52" s="75">
        <f t="shared" si="0"/>
        <v>0</v>
      </c>
    </row>
    <row r="53" spans="1:6" s="76" customFormat="1" ht="12.75" x14ac:dyDescent="0.25">
      <c r="A53" s="80" t="s">
        <v>87</v>
      </c>
      <c r="B53" s="72" t="s">
        <v>88</v>
      </c>
      <c r="C53" s="79" t="s">
        <v>14</v>
      </c>
      <c r="D53" s="97"/>
      <c r="E53" s="74">
        <v>3</v>
      </c>
      <c r="F53" s="75">
        <f t="shared" si="0"/>
        <v>0</v>
      </c>
    </row>
    <row r="54" spans="1:6" s="76" customFormat="1" ht="12.75" x14ac:dyDescent="0.25">
      <c r="A54" s="80" t="s">
        <v>89</v>
      </c>
      <c r="B54" s="72" t="s">
        <v>90</v>
      </c>
      <c r="C54" s="79" t="s">
        <v>14</v>
      </c>
      <c r="D54" s="97"/>
      <c r="E54" s="74">
        <v>3</v>
      </c>
      <c r="F54" s="75">
        <f t="shared" si="0"/>
        <v>0</v>
      </c>
    </row>
    <row r="55" spans="1:6" s="76" customFormat="1" ht="12.75" x14ac:dyDescent="0.25">
      <c r="A55" s="80" t="s">
        <v>91</v>
      </c>
      <c r="B55" s="72" t="s">
        <v>92</v>
      </c>
      <c r="C55" s="79" t="s">
        <v>14</v>
      </c>
      <c r="D55" s="97"/>
      <c r="E55" s="74">
        <v>3</v>
      </c>
      <c r="F55" s="75">
        <f t="shared" si="0"/>
        <v>0</v>
      </c>
    </row>
    <row r="56" spans="1:6" s="76" customFormat="1" ht="12.75" x14ac:dyDescent="0.25">
      <c r="A56" s="80" t="s">
        <v>93</v>
      </c>
      <c r="B56" s="72" t="s">
        <v>94</v>
      </c>
      <c r="C56" s="79" t="s">
        <v>14</v>
      </c>
      <c r="D56" s="97"/>
      <c r="E56" s="74">
        <v>3</v>
      </c>
      <c r="F56" s="75">
        <f t="shared" si="0"/>
        <v>0</v>
      </c>
    </row>
    <row r="57" spans="1:6" s="76" customFormat="1" ht="12.75" x14ac:dyDescent="0.25">
      <c r="A57" s="80" t="s">
        <v>95</v>
      </c>
      <c r="B57" s="72" t="s">
        <v>96</v>
      </c>
      <c r="C57" s="79" t="s">
        <v>14</v>
      </c>
      <c r="D57" s="97"/>
      <c r="E57" s="74">
        <v>0</v>
      </c>
      <c r="F57" s="75">
        <f t="shared" si="0"/>
        <v>0</v>
      </c>
    </row>
    <row r="58" spans="1:6" s="76" customFormat="1" ht="12.75" x14ac:dyDescent="0.25">
      <c r="A58" s="80" t="s">
        <v>97</v>
      </c>
      <c r="B58" s="72" t="s">
        <v>98</v>
      </c>
      <c r="C58" s="79" t="s">
        <v>14</v>
      </c>
      <c r="D58" s="97"/>
      <c r="E58" s="74"/>
      <c r="F58" s="75">
        <f t="shared" si="0"/>
        <v>0</v>
      </c>
    </row>
    <row r="59" spans="1:6" s="76" customFormat="1" ht="12.75" x14ac:dyDescent="0.25">
      <c r="A59" s="80" t="s">
        <v>180</v>
      </c>
      <c r="B59" s="72" t="s">
        <v>181</v>
      </c>
      <c r="C59" s="79" t="s">
        <v>14</v>
      </c>
      <c r="D59" s="97"/>
      <c r="E59" s="74">
        <v>1</v>
      </c>
      <c r="F59" s="75">
        <f t="shared" si="0"/>
        <v>0</v>
      </c>
    </row>
    <row r="60" spans="1:6" s="76" customFormat="1" ht="12.75" x14ac:dyDescent="0.25">
      <c r="A60" s="80" t="s">
        <v>249</v>
      </c>
      <c r="B60" s="72" t="s">
        <v>250</v>
      </c>
      <c r="C60" s="79" t="s">
        <v>14</v>
      </c>
      <c r="D60" s="97"/>
      <c r="E60" s="74">
        <v>1</v>
      </c>
      <c r="F60" s="75">
        <f t="shared" si="0"/>
        <v>0</v>
      </c>
    </row>
    <row r="61" spans="1:6" x14ac:dyDescent="0.25">
      <c r="A61" s="15" t="s">
        <v>5</v>
      </c>
      <c r="B61" s="15"/>
      <c r="C61" s="12"/>
      <c r="D61" s="64"/>
      <c r="E61" s="16"/>
      <c r="F61" s="66">
        <f>SUM(F3:F60)</f>
        <v>0</v>
      </c>
    </row>
    <row r="62" spans="1:6" x14ac:dyDescent="0.25">
      <c r="A62" s="13" t="s">
        <v>6</v>
      </c>
      <c r="B62" s="14"/>
      <c r="C62" s="49"/>
      <c r="D62" s="65"/>
      <c r="E62" s="14"/>
      <c r="F62" s="55"/>
    </row>
    <row r="63" spans="1:6" s="76" customFormat="1" ht="12.75" x14ac:dyDescent="0.25">
      <c r="A63" s="80" t="s">
        <v>99</v>
      </c>
      <c r="B63" s="78" t="s">
        <v>7</v>
      </c>
      <c r="C63" s="79" t="s">
        <v>14</v>
      </c>
      <c r="D63" s="97"/>
      <c r="E63" s="74">
        <v>85</v>
      </c>
      <c r="F63" s="75">
        <f t="shared" ref="F63:F77" si="1">D63*E63</f>
        <v>0</v>
      </c>
    </row>
    <row r="64" spans="1:6" s="76" customFormat="1" ht="12.75" x14ac:dyDescent="0.25">
      <c r="A64" s="80" t="s">
        <v>100</v>
      </c>
      <c r="B64" s="78" t="s">
        <v>101</v>
      </c>
      <c r="C64" s="79" t="s">
        <v>14</v>
      </c>
      <c r="D64" s="97"/>
      <c r="E64" s="74">
        <v>0</v>
      </c>
      <c r="F64" s="75">
        <f t="shared" si="1"/>
        <v>0</v>
      </c>
    </row>
    <row r="65" spans="1:6" s="76" customFormat="1" ht="12.75" x14ac:dyDescent="0.25">
      <c r="A65" s="80" t="s">
        <v>182</v>
      </c>
      <c r="B65" s="78" t="s">
        <v>183</v>
      </c>
      <c r="C65" s="79" t="s">
        <v>14</v>
      </c>
      <c r="D65" s="97"/>
      <c r="E65" s="74"/>
      <c r="F65" s="75">
        <f t="shared" si="1"/>
        <v>0</v>
      </c>
    </row>
    <row r="66" spans="1:6" s="76" customFormat="1" ht="24" x14ac:dyDescent="0.25">
      <c r="A66" s="80" t="s">
        <v>251</v>
      </c>
      <c r="B66" s="78" t="s">
        <v>252</v>
      </c>
      <c r="C66" s="79" t="s">
        <v>8</v>
      </c>
      <c r="D66" s="97"/>
      <c r="E66" s="74"/>
      <c r="F66" s="75">
        <f t="shared" si="1"/>
        <v>0</v>
      </c>
    </row>
    <row r="67" spans="1:6" s="76" customFormat="1" ht="24" x14ac:dyDescent="0.25">
      <c r="A67" s="80" t="s">
        <v>253</v>
      </c>
      <c r="B67" s="78" t="s">
        <v>254</v>
      </c>
      <c r="C67" s="79" t="s">
        <v>8</v>
      </c>
      <c r="D67" s="97"/>
      <c r="E67" s="74"/>
      <c r="F67" s="75">
        <f t="shared" si="1"/>
        <v>0</v>
      </c>
    </row>
    <row r="68" spans="1:6" s="76" customFormat="1" ht="24" x14ac:dyDescent="0.25">
      <c r="A68" s="80" t="s">
        <v>255</v>
      </c>
      <c r="B68" s="78" t="s">
        <v>256</v>
      </c>
      <c r="C68" s="79" t="s">
        <v>8</v>
      </c>
      <c r="D68" s="97"/>
      <c r="E68" s="74"/>
      <c r="F68" s="75">
        <f t="shared" si="1"/>
        <v>0</v>
      </c>
    </row>
    <row r="69" spans="1:6" s="76" customFormat="1" ht="24" x14ac:dyDescent="0.25">
      <c r="A69" s="80" t="s">
        <v>257</v>
      </c>
      <c r="B69" s="78" t="s">
        <v>258</v>
      </c>
      <c r="C69" s="79" t="s">
        <v>8</v>
      </c>
      <c r="D69" s="97"/>
      <c r="E69" s="74"/>
      <c r="F69" s="75">
        <f t="shared" si="1"/>
        <v>0</v>
      </c>
    </row>
    <row r="70" spans="1:6" s="76" customFormat="1" ht="24" x14ac:dyDescent="0.25">
      <c r="A70" s="80" t="s">
        <v>259</v>
      </c>
      <c r="B70" s="78" t="s">
        <v>260</v>
      </c>
      <c r="C70" s="79" t="s">
        <v>8</v>
      </c>
      <c r="D70" s="97"/>
      <c r="E70" s="74"/>
      <c r="F70" s="75">
        <f t="shared" si="1"/>
        <v>0</v>
      </c>
    </row>
    <row r="71" spans="1:6" s="76" customFormat="1" ht="24" x14ac:dyDescent="0.25">
      <c r="A71" s="80" t="s">
        <v>261</v>
      </c>
      <c r="B71" s="78" t="s">
        <v>262</v>
      </c>
      <c r="C71" s="79" t="s">
        <v>8</v>
      </c>
      <c r="D71" s="97"/>
      <c r="E71" s="74"/>
      <c r="F71" s="75">
        <f t="shared" si="1"/>
        <v>0</v>
      </c>
    </row>
    <row r="72" spans="1:6" s="76" customFormat="1" ht="12.75" x14ac:dyDescent="0.25">
      <c r="A72" s="71" t="s">
        <v>263</v>
      </c>
      <c r="B72" s="72" t="s">
        <v>264</v>
      </c>
      <c r="C72" s="73" t="s">
        <v>8</v>
      </c>
      <c r="D72" s="97"/>
      <c r="E72" s="74"/>
      <c r="F72" s="75">
        <f t="shared" si="1"/>
        <v>0</v>
      </c>
    </row>
    <row r="73" spans="1:6" s="76" customFormat="1" ht="12.75" x14ac:dyDescent="0.25">
      <c r="A73" s="80" t="s">
        <v>265</v>
      </c>
      <c r="B73" s="78" t="s">
        <v>266</v>
      </c>
      <c r="C73" s="79" t="s">
        <v>14</v>
      </c>
      <c r="D73" s="97"/>
      <c r="E73" s="74"/>
      <c r="F73" s="75">
        <f t="shared" si="1"/>
        <v>0</v>
      </c>
    </row>
    <row r="74" spans="1:6" s="76" customFormat="1" ht="12.75" x14ac:dyDescent="0.25">
      <c r="A74" s="80" t="s">
        <v>267</v>
      </c>
      <c r="B74" s="78" t="s">
        <v>268</v>
      </c>
      <c r="C74" s="79" t="s">
        <v>14</v>
      </c>
      <c r="D74" s="97"/>
      <c r="E74" s="74"/>
      <c r="F74" s="75">
        <f t="shared" si="1"/>
        <v>0</v>
      </c>
    </row>
    <row r="75" spans="1:6" s="76" customFormat="1" ht="12.75" x14ac:dyDescent="0.25">
      <c r="A75" s="80" t="s">
        <v>269</v>
      </c>
      <c r="B75" s="78" t="s">
        <v>270</v>
      </c>
      <c r="C75" s="79" t="s">
        <v>14</v>
      </c>
      <c r="D75" s="97"/>
      <c r="E75" s="74"/>
      <c r="F75" s="75">
        <f t="shared" si="1"/>
        <v>0</v>
      </c>
    </row>
    <row r="76" spans="1:6" s="76" customFormat="1" ht="12.75" x14ac:dyDescent="0.25">
      <c r="A76" s="80" t="s">
        <v>102</v>
      </c>
      <c r="B76" s="78" t="s">
        <v>9</v>
      </c>
      <c r="C76" s="79" t="s">
        <v>14</v>
      </c>
      <c r="D76" s="97"/>
      <c r="E76" s="74">
        <v>2</v>
      </c>
      <c r="F76" s="75">
        <f t="shared" si="1"/>
        <v>0</v>
      </c>
    </row>
    <row r="77" spans="1:6" s="76" customFormat="1" ht="12.75" x14ac:dyDescent="0.25">
      <c r="A77" s="80" t="s">
        <v>103</v>
      </c>
      <c r="B77" s="78" t="s">
        <v>104</v>
      </c>
      <c r="C77" s="79" t="s">
        <v>14</v>
      </c>
      <c r="D77" s="97"/>
      <c r="E77" s="74">
        <v>0</v>
      </c>
      <c r="F77" s="75">
        <f t="shared" si="1"/>
        <v>0</v>
      </c>
    </row>
    <row r="78" spans="1:6" x14ac:dyDescent="0.25">
      <c r="A78" s="15" t="s">
        <v>105</v>
      </c>
      <c r="B78" s="15"/>
      <c r="C78" s="12"/>
      <c r="D78" s="64"/>
      <c r="E78" s="16"/>
      <c r="F78" s="66">
        <f>SUM(F63:F77)</f>
        <v>0</v>
      </c>
    </row>
    <row r="79" spans="1:6" x14ac:dyDescent="0.25">
      <c r="A79" s="13" t="s">
        <v>10</v>
      </c>
      <c r="B79" s="14"/>
      <c r="C79" s="49"/>
      <c r="D79" s="65"/>
      <c r="E79" s="14"/>
      <c r="F79" s="65"/>
    </row>
    <row r="80" spans="1:6" s="76" customFormat="1" ht="12.75" x14ac:dyDescent="0.25">
      <c r="A80" s="80" t="s">
        <v>108</v>
      </c>
      <c r="B80" s="78" t="s">
        <v>109</v>
      </c>
      <c r="C80" s="79" t="s">
        <v>8</v>
      </c>
      <c r="D80" s="97"/>
      <c r="E80" s="74"/>
      <c r="F80" s="75">
        <f t="shared" ref="F80:F99" si="2">D80*E80</f>
        <v>0</v>
      </c>
    </row>
    <row r="81" spans="1:6" s="76" customFormat="1" ht="12.75" x14ac:dyDescent="0.25">
      <c r="A81" s="80" t="s">
        <v>271</v>
      </c>
      <c r="B81" s="78" t="s">
        <v>272</v>
      </c>
      <c r="C81" s="79" t="s">
        <v>8</v>
      </c>
      <c r="D81" s="97"/>
      <c r="E81" s="74"/>
      <c r="F81" s="75">
        <f t="shared" si="2"/>
        <v>0</v>
      </c>
    </row>
    <row r="82" spans="1:6" s="76" customFormat="1" ht="12.75" x14ac:dyDescent="0.25">
      <c r="A82" s="80" t="s">
        <v>273</v>
      </c>
      <c r="B82" s="78" t="s">
        <v>274</v>
      </c>
      <c r="C82" s="79" t="s">
        <v>8</v>
      </c>
      <c r="D82" s="97"/>
      <c r="E82" s="74"/>
      <c r="F82" s="75">
        <f t="shared" si="2"/>
        <v>0</v>
      </c>
    </row>
    <row r="83" spans="1:6" s="76" customFormat="1" ht="12.75" x14ac:dyDescent="0.25">
      <c r="A83" s="80" t="s">
        <v>275</v>
      </c>
      <c r="B83" s="78" t="s">
        <v>276</v>
      </c>
      <c r="C83" s="73" t="s">
        <v>8</v>
      </c>
      <c r="D83" s="97"/>
      <c r="E83" s="74"/>
      <c r="F83" s="75">
        <f t="shared" si="2"/>
        <v>0</v>
      </c>
    </row>
    <row r="84" spans="1:6" s="76" customFormat="1" ht="12.75" x14ac:dyDescent="0.25">
      <c r="A84" s="80" t="s">
        <v>277</v>
      </c>
      <c r="B84" s="78" t="s">
        <v>278</v>
      </c>
      <c r="C84" s="73" t="s">
        <v>8</v>
      </c>
      <c r="D84" s="97"/>
      <c r="E84" s="74"/>
      <c r="F84" s="75">
        <f t="shared" si="2"/>
        <v>0</v>
      </c>
    </row>
    <row r="85" spans="1:6" s="76" customFormat="1" ht="12.75" x14ac:dyDescent="0.25">
      <c r="A85" s="80" t="s">
        <v>279</v>
      </c>
      <c r="B85" s="78" t="s">
        <v>280</v>
      </c>
      <c r="C85" s="73" t="s">
        <v>8</v>
      </c>
      <c r="D85" s="97"/>
      <c r="E85" s="74"/>
      <c r="F85" s="75">
        <f t="shared" si="2"/>
        <v>0</v>
      </c>
    </row>
    <row r="86" spans="1:6" s="76" customFormat="1" ht="12.75" x14ac:dyDescent="0.25">
      <c r="A86" s="80" t="s">
        <v>110</v>
      </c>
      <c r="B86" s="78" t="s">
        <v>184</v>
      </c>
      <c r="C86" s="73" t="s">
        <v>8</v>
      </c>
      <c r="D86" s="97"/>
      <c r="E86" s="74"/>
      <c r="F86" s="75">
        <f t="shared" si="2"/>
        <v>0</v>
      </c>
    </row>
    <row r="87" spans="1:6" s="76" customFormat="1" ht="12.75" x14ac:dyDescent="0.25">
      <c r="A87" s="80" t="s">
        <v>111</v>
      </c>
      <c r="B87" s="78" t="s">
        <v>112</v>
      </c>
      <c r="C87" s="73" t="s">
        <v>8</v>
      </c>
      <c r="D87" s="97"/>
      <c r="E87" s="74"/>
      <c r="F87" s="75">
        <f t="shared" si="2"/>
        <v>0</v>
      </c>
    </row>
    <row r="88" spans="1:6" s="76" customFormat="1" ht="12.75" x14ac:dyDescent="0.25">
      <c r="A88" s="80" t="s">
        <v>281</v>
      </c>
      <c r="B88" s="78" t="s">
        <v>282</v>
      </c>
      <c r="C88" s="79" t="s">
        <v>14</v>
      </c>
      <c r="D88" s="97"/>
      <c r="E88" s="74"/>
      <c r="F88" s="75">
        <f t="shared" si="2"/>
        <v>0</v>
      </c>
    </row>
    <row r="89" spans="1:6" s="76" customFormat="1" ht="12.75" x14ac:dyDescent="0.25">
      <c r="A89" s="80" t="s">
        <v>283</v>
      </c>
      <c r="B89" s="78" t="s">
        <v>284</v>
      </c>
      <c r="C89" s="79" t="s">
        <v>14</v>
      </c>
      <c r="D89" s="97"/>
      <c r="E89" s="74"/>
      <c r="F89" s="75">
        <f t="shared" si="2"/>
        <v>0</v>
      </c>
    </row>
    <row r="90" spans="1:6" s="76" customFormat="1" ht="12.75" x14ac:dyDescent="0.25">
      <c r="A90" s="80" t="s">
        <v>285</v>
      </c>
      <c r="B90" s="78" t="s">
        <v>286</v>
      </c>
      <c r="C90" s="79" t="s">
        <v>14</v>
      </c>
      <c r="D90" s="97"/>
      <c r="E90" s="74"/>
      <c r="F90" s="75">
        <f t="shared" si="2"/>
        <v>0</v>
      </c>
    </row>
    <row r="91" spans="1:6" s="76" customFormat="1" ht="12.75" x14ac:dyDescent="0.25">
      <c r="A91" s="80" t="s">
        <v>287</v>
      </c>
      <c r="B91" s="78" t="s">
        <v>288</v>
      </c>
      <c r="C91" s="79" t="s">
        <v>14</v>
      </c>
      <c r="D91" s="97"/>
      <c r="E91" s="74"/>
      <c r="F91" s="75">
        <f t="shared" si="2"/>
        <v>0</v>
      </c>
    </row>
    <row r="92" spans="1:6" s="76" customFormat="1" ht="12.75" x14ac:dyDescent="0.25">
      <c r="A92" s="80" t="s">
        <v>289</v>
      </c>
      <c r="B92" s="78" t="s">
        <v>290</v>
      </c>
      <c r="C92" s="79" t="s">
        <v>14</v>
      </c>
      <c r="D92" s="97"/>
      <c r="E92" s="74"/>
      <c r="F92" s="75">
        <f t="shared" si="2"/>
        <v>0</v>
      </c>
    </row>
    <row r="93" spans="1:6" s="76" customFormat="1" ht="12.75" x14ac:dyDescent="0.25">
      <c r="A93" s="80" t="s">
        <v>291</v>
      </c>
      <c r="B93" s="78" t="s">
        <v>292</v>
      </c>
      <c r="C93" s="79" t="s">
        <v>14</v>
      </c>
      <c r="D93" s="97"/>
      <c r="E93" s="74"/>
      <c r="F93" s="75">
        <f t="shared" si="2"/>
        <v>0</v>
      </c>
    </row>
    <row r="94" spans="1:6" s="76" customFormat="1" ht="12.75" x14ac:dyDescent="0.25">
      <c r="A94" s="80" t="s">
        <v>293</v>
      </c>
      <c r="B94" s="78" t="s">
        <v>294</v>
      </c>
      <c r="C94" s="79" t="s">
        <v>14</v>
      </c>
      <c r="D94" s="97"/>
      <c r="E94" s="74"/>
      <c r="F94" s="75">
        <f t="shared" si="2"/>
        <v>0</v>
      </c>
    </row>
    <row r="95" spans="1:6" s="76" customFormat="1" ht="12.75" x14ac:dyDescent="0.25">
      <c r="A95" s="80" t="s">
        <v>295</v>
      </c>
      <c r="B95" s="78" t="s">
        <v>296</v>
      </c>
      <c r="C95" s="79" t="s">
        <v>14</v>
      </c>
      <c r="D95" s="97"/>
      <c r="E95" s="74"/>
      <c r="F95" s="75">
        <f t="shared" si="2"/>
        <v>0</v>
      </c>
    </row>
    <row r="96" spans="1:6" s="76" customFormat="1" ht="12.75" x14ac:dyDescent="0.25">
      <c r="A96" s="80" t="s">
        <v>106</v>
      </c>
      <c r="B96" s="78" t="s">
        <v>107</v>
      </c>
      <c r="C96" s="79" t="s">
        <v>14</v>
      </c>
      <c r="D96" s="97"/>
      <c r="E96" s="74"/>
      <c r="F96" s="75">
        <f t="shared" si="2"/>
        <v>0</v>
      </c>
    </row>
    <row r="97" spans="1:6" s="76" customFormat="1" ht="12.75" x14ac:dyDescent="0.25">
      <c r="A97" s="80" t="s">
        <v>297</v>
      </c>
      <c r="B97" s="78" t="s">
        <v>298</v>
      </c>
      <c r="C97" s="79" t="s">
        <v>14</v>
      </c>
      <c r="D97" s="97"/>
      <c r="E97" s="74"/>
      <c r="F97" s="75">
        <f t="shared" si="2"/>
        <v>0</v>
      </c>
    </row>
    <row r="98" spans="1:6" s="76" customFormat="1" ht="12.75" x14ac:dyDescent="0.25">
      <c r="A98" s="80" t="s">
        <v>299</v>
      </c>
      <c r="B98" s="78" t="s">
        <v>300</v>
      </c>
      <c r="C98" s="79" t="s">
        <v>14</v>
      </c>
      <c r="D98" s="97"/>
      <c r="E98" s="74"/>
      <c r="F98" s="75">
        <f t="shared" si="2"/>
        <v>0</v>
      </c>
    </row>
    <row r="99" spans="1:6" s="76" customFormat="1" ht="12.75" x14ac:dyDescent="0.25">
      <c r="A99" s="80" t="s">
        <v>301</v>
      </c>
      <c r="B99" s="78" t="s">
        <v>302</v>
      </c>
      <c r="C99" s="79" t="s">
        <v>14</v>
      </c>
      <c r="D99" s="97"/>
      <c r="E99" s="74"/>
      <c r="F99" s="75">
        <f t="shared" si="2"/>
        <v>0</v>
      </c>
    </row>
    <row r="100" spans="1:6" x14ac:dyDescent="0.25">
      <c r="A100" s="15" t="s">
        <v>113</v>
      </c>
      <c r="B100" s="15"/>
      <c r="C100" s="12"/>
      <c r="D100" s="64"/>
      <c r="E100" s="16"/>
      <c r="F100" s="66">
        <f>SUM(F80:F99)</f>
        <v>0</v>
      </c>
    </row>
    <row r="101" spans="1:6" x14ac:dyDescent="0.25">
      <c r="A101" s="13" t="s">
        <v>11</v>
      </c>
      <c r="B101" s="14"/>
      <c r="C101" s="49"/>
      <c r="D101" s="65"/>
      <c r="E101" s="14"/>
      <c r="F101" s="65"/>
    </row>
    <row r="102" spans="1:6" s="76" customFormat="1" ht="12.75" x14ac:dyDescent="0.25">
      <c r="A102" s="80" t="s">
        <v>303</v>
      </c>
      <c r="B102" s="78" t="s">
        <v>304</v>
      </c>
      <c r="C102" s="79" t="s">
        <v>8</v>
      </c>
      <c r="D102" s="97"/>
      <c r="E102" s="74">
        <v>0</v>
      </c>
      <c r="F102" s="75">
        <f t="shared" ref="F102:F165" si="3">D102*E102</f>
        <v>0</v>
      </c>
    </row>
    <row r="103" spans="1:6" s="76" customFormat="1" ht="12.75" x14ac:dyDescent="0.25">
      <c r="A103" s="80" t="s">
        <v>305</v>
      </c>
      <c r="B103" s="78" t="s">
        <v>306</v>
      </c>
      <c r="C103" s="79" t="s">
        <v>8</v>
      </c>
      <c r="D103" s="97"/>
      <c r="E103" s="74"/>
      <c r="F103" s="75">
        <f t="shared" si="3"/>
        <v>0</v>
      </c>
    </row>
    <row r="104" spans="1:6" s="76" customFormat="1" ht="12.75" x14ac:dyDescent="0.25">
      <c r="A104" s="80" t="s">
        <v>307</v>
      </c>
      <c r="B104" s="78" t="s">
        <v>308</v>
      </c>
      <c r="C104" s="79" t="s">
        <v>8</v>
      </c>
      <c r="D104" s="97"/>
      <c r="E104" s="74">
        <v>3825</v>
      </c>
      <c r="F104" s="75">
        <f t="shared" si="3"/>
        <v>0</v>
      </c>
    </row>
    <row r="105" spans="1:6" s="76" customFormat="1" ht="12.75" x14ac:dyDescent="0.25">
      <c r="A105" s="80" t="s">
        <v>309</v>
      </c>
      <c r="B105" s="78" t="s">
        <v>310</v>
      </c>
      <c r="C105" s="79" t="s">
        <v>8</v>
      </c>
      <c r="D105" s="97"/>
      <c r="E105" s="74"/>
      <c r="F105" s="75">
        <f t="shared" si="3"/>
        <v>0</v>
      </c>
    </row>
    <row r="106" spans="1:6" s="76" customFormat="1" ht="12.75" x14ac:dyDescent="0.25">
      <c r="A106" s="80" t="s">
        <v>185</v>
      </c>
      <c r="B106" s="78" t="s">
        <v>186</v>
      </c>
      <c r="C106" s="79" t="s">
        <v>8</v>
      </c>
      <c r="D106" s="97"/>
      <c r="E106" s="74">
        <v>0</v>
      </c>
      <c r="F106" s="75">
        <f t="shared" si="3"/>
        <v>0</v>
      </c>
    </row>
    <row r="107" spans="1:6" s="76" customFormat="1" ht="12.75" x14ac:dyDescent="0.25">
      <c r="A107" s="80" t="s">
        <v>311</v>
      </c>
      <c r="B107" s="78" t="s">
        <v>312</v>
      </c>
      <c r="C107" s="79" t="s">
        <v>8</v>
      </c>
      <c r="D107" s="97"/>
      <c r="E107" s="74"/>
      <c r="F107" s="75">
        <f t="shared" si="3"/>
        <v>0</v>
      </c>
    </row>
    <row r="108" spans="1:6" s="76" customFormat="1" ht="12.75" x14ac:dyDescent="0.25">
      <c r="A108" s="80" t="s">
        <v>313</v>
      </c>
      <c r="B108" s="78" t="s">
        <v>314</v>
      </c>
      <c r="C108" s="79" t="s">
        <v>8</v>
      </c>
      <c r="D108" s="97"/>
      <c r="E108" s="74">
        <v>0</v>
      </c>
      <c r="F108" s="75">
        <f t="shared" si="3"/>
        <v>0</v>
      </c>
    </row>
    <row r="109" spans="1:6" s="76" customFormat="1" ht="12.75" x14ac:dyDescent="0.25">
      <c r="A109" s="80" t="s">
        <v>315</v>
      </c>
      <c r="B109" s="78" t="s">
        <v>316</v>
      </c>
      <c r="C109" s="79" t="s">
        <v>8</v>
      </c>
      <c r="D109" s="97"/>
      <c r="E109" s="74"/>
      <c r="F109" s="75">
        <f t="shared" si="3"/>
        <v>0</v>
      </c>
    </row>
    <row r="110" spans="1:6" s="76" customFormat="1" ht="12.75" x14ac:dyDescent="0.25">
      <c r="A110" s="80" t="s">
        <v>317</v>
      </c>
      <c r="B110" s="78" t="s">
        <v>318</v>
      </c>
      <c r="C110" s="79" t="s">
        <v>8</v>
      </c>
      <c r="D110" s="97"/>
      <c r="E110" s="74">
        <v>0</v>
      </c>
      <c r="F110" s="75">
        <f t="shared" si="3"/>
        <v>0</v>
      </c>
    </row>
    <row r="111" spans="1:6" s="76" customFormat="1" ht="12.75" x14ac:dyDescent="0.25">
      <c r="A111" s="71" t="s">
        <v>319</v>
      </c>
      <c r="B111" s="72" t="s">
        <v>320</v>
      </c>
      <c r="C111" s="79" t="s">
        <v>8</v>
      </c>
      <c r="D111" s="97"/>
      <c r="E111" s="74"/>
      <c r="F111" s="75">
        <f t="shared" si="3"/>
        <v>0</v>
      </c>
    </row>
    <row r="112" spans="1:6" s="76" customFormat="1" ht="12.75" x14ac:dyDescent="0.25">
      <c r="A112" s="71" t="s">
        <v>321</v>
      </c>
      <c r="B112" s="72" t="s">
        <v>322</v>
      </c>
      <c r="C112" s="79" t="s">
        <v>8</v>
      </c>
      <c r="D112" s="97"/>
      <c r="E112" s="74">
        <v>0</v>
      </c>
      <c r="F112" s="75">
        <f t="shared" si="3"/>
        <v>0</v>
      </c>
    </row>
    <row r="113" spans="1:6" s="76" customFormat="1" ht="12.75" x14ac:dyDescent="0.25">
      <c r="A113" s="71" t="s">
        <v>323</v>
      </c>
      <c r="B113" s="72" t="s">
        <v>324</v>
      </c>
      <c r="C113" s="79" t="s">
        <v>8</v>
      </c>
      <c r="D113" s="97"/>
      <c r="E113" s="74"/>
      <c r="F113" s="75">
        <f t="shared" si="3"/>
        <v>0</v>
      </c>
    </row>
    <row r="114" spans="1:6" s="76" customFormat="1" ht="12.75" x14ac:dyDescent="0.25">
      <c r="A114" s="80" t="s">
        <v>325</v>
      </c>
      <c r="B114" s="78" t="s">
        <v>326</v>
      </c>
      <c r="C114" s="79" t="s">
        <v>8</v>
      </c>
      <c r="D114" s="97"/>
      <c r="E114" s="74">
        <v>0</v>
      </c>
      <c r="F114" s="75">
        <f t="shared" si="3"/>
        <v>0</v>
      </c>
    </row>
    <row r="115" spans="1:6" s="76" customFormat="1" ht="12.75" x14ac:dyDescent="0.25">
      <c r="A115" s="80" t="s">
        <v>327</v>
      </c>
      <c r="B115" s="72" t="s">
        <v>328</v>
      </c>
      <c r="C115" s="79" t="s">
        <v>8</v>
      </c>
      <c r="D115" s="97"/>
      <c r="E115" s="74"/>
      <c r="F115" s="75">
        <f t="shared" si="3"/>
        <v>0</v>
      </c>
    </row>
    <row r="116" spans="1:6" s="76" customFormat="1" ht="12.75" x14ac:dyDescent="0.25">
      <c r="A116" s="80" t="s">
        <v>329</v>
      </c>
      <c r="B116" s="72" t="s">
        <v>330</v>
      </c>
      <c r="C116" s="79" t="s">
        <v>8</v>
      </c>
      <c r="D116" s="97"/>
      <c r="E116" s="74">
        <v>0</v>
      </c>
      <c r="F116" s="75">
        <f t="shared" si="3"/>
        <v>0</v>
      </c>
    </row>
    <row r="117" spans="1:6" s="76" customFormat="1" ht="12.75" x14ac:dyDescent="0.25">
      <c r="A117" s="80" t="s">
        <v>331</v>
      </c>
      <c r="B117" s="72" t="s">
        <v>332</v>
      </c>
      <c r="C117" s="79" t="s">
        <v>8</v>
      </c>
      <c r="D117" s="97"/>
      <c r="E117" s="74"/>
      <c r="F117" s="75">
        <f t="shared" si="3"/>
        <v>0</v>
      </c>
    </row>
    <row r="118" spans="1:6" s="76" customFormat="1" ht="12.75" x14ac:dyDescent="0.25">
      <c r="A118" s="81" t="s">
        <v>333</v>
      </c>
      <c r="B118" s="82" t="s">
        <v>334</v>
      </c>
      <c r="C118" s="79" t="s">
        <v>8</v>
      </c>
      <c r="D118" s="97"/>
      <c r="E118" s="74">
        <v>0</v>
      </c>
      <c r="F118" s="75">
        <f t="shared" si="3"/>
        <v>0</v>
      </c>
    </row>
    <row r="119" spans="1:6" s="76" customFormat="1" ht="12.75" x14ac:dyDescent="0.25">
      <c r="A119" s="81" t="s">
        <v>335</v>
      </c>
      <c r="B119" s="82" t="s">
        <v>336</v>
      </c>
      <c r="C119" s="79" t="s">
        <v>8</v>
      </c>
      <c r="D119" s="97"/>
      <c r="E119" s="74"/>
      <c r="F119" s="75">
        <f t="shared" si="3"/>
        <v>0</v>
      </c>
    </row>
    <row r="120" spans="1:6" s="76" customFormat="1" ht="12.75" x14ac:dyDescent="0.25">
      <c r="A120" s="80" t="s">
        <v>187</v>
      </c>
      <c r="B120" s="78" t="s">
        <v>188</v>
      </c>
      <c r="C120" s="79" t="s">
        <v>14</v>
      </c>
      <c r="D120" s="97"/>
      <c r="E120" s="74">
        <v>9</v>
      </c>
      <c r="F120" s="75">
        <f t="shared" si="3"/>
        <v>0</v>
      </c>
    </row>
    <row r="121" spans="1:6" s="76" customFormat="1" ht="12.75" x14ac:dyDescent="0.25">
      <c r="A121" s="80" t="s">
        <v>337</v>
      </c>
      <c r="B121" s="78" t="s">
        <v>338</v>
      </c>
      <c r="C121" s="79" t="s">
        <v>14</v>
      </c>
      <c r="D121" s="97"/>
      <c r="E121" s="74">
        <v>6</v>
      </c>
      <c r="F121" s="75">
        <f t="shared" si="3"/>
        <v>0</v>
      </c>
    </row>
    <row r="122" spans="1:6" s="76" customFormat="1" ht="12.75" x14ac:dyDescent="0.25">
      <c r="A122" s="83" t="s">
        <v>339</v>
      </c>
      <c r="B122" s="43" t="s">
        <v>340</v>
      </c>
      <c r="C122" s="84" t="s">
        <v>14</v>
      </c>
      <c r="D122" s="97"/>
      <c r="E122" s="74"/>
      <c r="F122" s="75">
        <f t="shared" si="3"/>
        <v>0</v>
      </c>
    </row>
    <row r="123" spans="1:6" s="76" customFormat="1" ht="12.75" x14ac:dyDescent="0.25">
      <c r="A123" s="80" t="s">
        <v>341</v>
      </c>
      <c r="B123" s="78" t="s">
        <v>342</v>
      </c>
      <c r="C123" s="79" t="s">
        <v>14</v>
      </c>
      <c r="D123" s="97"/>
      <c r="E123" s="74">
        <v>21</v>
      </c>
      <c r="F123" s="75">
        <f t="shared" si="3"/>
        <v>0</v>
      </c>
    </row>
    <row r="124" spans="1:6" s="76" customFormat="1" ht="12.75" x14ac:dyDescent="0.25">
      <c r="A124" s="80" t="s">
        <v>189</v>
      </c>
      <c r="B124" s="78" t="s">
        <v>190</v>
      </c>
      <c r="C124" s="79" t="s">
        <v>14</v>
      </c>
      <c r="D124" s="97"/>
      <c r="E124" s="74"/>
      <c r="F124" s="75">
        <f t="shared" si="3"/>
        <v>0</v>
      </c>
    </row>
    <row r="125" spans="1:6" s="76" customFormat="1" ht="12.75" x14ac:dyDescent="0.25">
      <c r="A125" s="80" t="s">
        <v>343</v>
      </c>
      <c r="B125" s="72" t="s">
        <v>344</v>
      </c>
      <c r="C125" s="79" t="s">
        <v>14</v>
      </c>
      <c r="D125" s="97"/>
      <c r="E125" s="74"/>
      <c r="F125" s="75">
        <f t="shared" si="3"/>
        <v>0</v>
      </c>
    </row>
    <row r="126" spans="1:6" s="76" customFormat="1" ht="12.75" x14ac:dyDescent="0.25">
      <c r="A126" s="80" t="s">
        <v>191</v>
      </c>
      <c r="B126" s="72" t="s">
        <v>192</v>
      </c>
      <c r="C126" s="79" t="s">
        <v>14</v>
      </c>
      <c r="D126" s="97"/>
      <c r="E126" s="74">
        <v>6</v>
      </c>
      <c r="F126" s="75">
        <f t="shared" si="3"/>
        <v>0</v>
      </c>
    </row>
    <row r="127" spans="1:6" s="76" customFormat="1" ht="12.75" x14ac:dyDescent="0.25">
      <c r="A127" s="80" t="s">
        <v>345</v>
      </c>
      <c r="B127" s="72" t="s">
        <v>346</v>
      </c>
      <c r="C127" s="79" t="s">
        <v>14</v>
      </c>
      <c r="D127" s="97"/>
      <c r="E127" s="74"/>
      <c r="F127" s="75">
        <f t="shared" si="3"/>
        <v>0</v>
      </c>
    </row>
    <row r="128" spans="1:6" s="76" customFormat="1" ht="12.75" x14ac:dyDescent="0.25">
      <c r="A128" s="80" t="s">
        <v>347</v>
      </c>
      <c r="B128" s="72" t="s">
        <v>348</v>
      </c>
      <c r="C128" s="79" t="s">
        <v>14</v>
      </c>
      <c r="D128" s="97"/>
      <c r="E128" s="74">
        <v>1</v>
      </c>
      <c r="F128" s="75">
        <f t="shared" si="3"/>
        <v>0</v>
      </c>
    </row>
    <row r="129" spans="1:6" s="76" customFormat="1" ht="12.75" x14ac:dyDescent="0.25">
      <c r="A129" s="80" t="s">
        <v>349</v>
      </c>
      <c r="B129" s="72" t="s">
        <v>350</v>
      </c>
      <c r="C129" s="79" t="s">
        <v>14</v>
      </c>
      <c r="D129" s="97"/>
      <c r="E129" s="74">
        <v>1</v>
      </c>
      <c r="F129" s="75">
        <f t="shared" si="3"/>
        <v>0</v>
      </c>
    </row>
    <row r="130" spans="1:6" s="76" customFormat="1" ht="12.75" x14ac:dyDescent="0.25">
      <c r="A130" s="80" t="s">
        <v>351</v>
      </c>
      <c r="B130" s="78" t="s">
        <v>352</v>
      </c>
      <c r="C130" s="79" t="s">
        <v>14</v>
      </c>
      <c r="D130" s="97"/>
      <c r="E130" s="74"/>
      <c r="F130" s="75">
        <f t="shared" si="3"/>
        <v>0</v>
      </c>
    </row>
    <row r="131" spans="1:6" s="76" customFormat="1" ht="12.75" x14ac:dyDescent="0.25">
      <c r="A131" s="80" t="s">
        <v>353</v>
      </c>
      <c r="B131" s="78" t="s">
        <v>354</v>
      </c>
      <c r="C131" s="79" t="s">
        <v>14</v>
      </c>
      <c r="D131" s="97"/>
      <c r="E131" s="74"/>
      <c r="F131" s="75">
        <f t="shared" si="3"/>
        <v>0</v>
      </c>
    </row>
    <row r="132" spans="1:6" s="76" customFormat="1" ht="12.75" x14ac:dyDescent="0.25">
      <c r="A132" s="80" t="s">
        <v>355</v>
      </c>
      <c r="B132" s="78" t="s">
        <v>356</v>
      </c>
      <c r="C132" s="79" t="s">
        <v>14</v>
      </c>
      <c r="D132" s="97"/>
      <c r="E132" s="74"/>
      <c r="F132" s="75">
        <f t="shared" si="3"/>
        <v>0</v>
      </c>
    </row>
    <row r="133" spans="1:6" s="76" customFormat="1" ht="12.75" x14ac:dyDescent="0.25">
      <c r="A133" s="80" t="s">
        <v>357</v>
      </c>
      <c r="B133" s="72" t="s">
        <v>358</v>
      </c>
      <c r="C133" s="79" t="s">
        <v>14</v>
      </c>
      <c r="D133" s="97"/>
      <c r="E133" s="74"/>
      <c r="F133" s="75">
        <f t="shared" si="3"/>
        <v>0</v>
      </c>
    </row>
    <row r="134" spans="1:6" s="76" customFormat="1" ht="12.75" x14ac:dyDescent="0.25">
      <c r="A134" s="80" t="s">
        <v>359</v>
      </c>
      <c r="B134" s="72" t="s">
        <v>360</v>
      </c>
      <c r="C134" s="79" t="s">
        <v>14</v>
      </c>
      <c r="D134" s="97"/>
      <c r="E134" s="74"/>
      <c r="F134" s="75">
        <f t="shared" si="3"/>
        <v>0</v>
      </c>
    </row>
    <row r="135" spans="1:6" s="76" customFormat="1" ht="12.75" x14ac:dyDescent="0.25">
      <c r="A135" s="80" t="s">
        <v>361</v>
      </c>
      <c r="B135" s="72" t="s">
        <v>362</v>
      </c>
      <c r="C135" s="79" t="s">
        <v>14</v>
      </c>
      <c r="D135" s="97"/>
      <c r="E135" s="74"/>
      <c r="F135" s="75">
        <f t="shared" si="3"/>
        <v>0</v>
      </c>
    </row>
    <row r="136" spans="1:6" s="76" customFormat="1" ht="12.75" x14ac:dyDescent="0.25">
      <c r="A136" s="80" t="s">
        <v>363</v>
      </c>
      <c r="B136" s="72" t="s">
        <v>364</v>
      </c>
      <c r="C136" s="79" t="s">
        <v>14</v>
      </c>
      <c r="D136" s="97"/>
      <c r="E136" s="74"/>
      <c r="F136" s="75">
        <f t="shared" si="3"/>
        <v>0</v>
      </c>
    </row>
    <row r="137" spans="1:6" s="76" customFormat="1" ht="12.75" x14ac:dyDescent="0.25">
      <c r="A137" s="80" t="s">
        <v>365</v>
      </c>
      <c r="B137" s="72" t="s">
        <v>366</v>
      </c>
      <c r="C137" s="79" t="s">
        <v>14</v>
      </c>
      <c r="D137" s="97"/>
      <c r="E137" s="74"/>
      <c r="F137" s="75">
        <f t="shared" si="3"/>
        <v>0</v>
      </c>
    </row>
    <row r="138" spans="1:6" s="76" customFormat="1" ht="12.75" x14ac:dyDescent="0.25">
      <c r="A138" s="80" t="s">
        <v>367</v>
      </c>
      <c r="B138" s="72" t="s">
        <v>368</v>
      </c>
      <c r="C138" s="79" t="s">
        <v>8</v>
      </c>
      <c r="D138" s="97"/>
      <c r="E138" s="74"/>
      <c r="F138" s="75">
        <f t="shared" si="3"/>
        <v>0</v>
      </c>
    </row>
    <row r="139" spans="1:6" s="76" customFormat="1" ht="12.75" x14ac:dyDescent="0.25">
      <c r="A139" s="80" t="s">
        <v>369</v>
      </c>
      <c r="B139" s="78" t="s">
        <v>370</v>
      </c>
      <c r="C139" s="79" t="s">
        <v>8</v>
      </c>
      <c r="D139" s="97"/>
      <c r="E139" s="74"/>
      <c r="F139" s="75">
        <f t="shared" si="3"/>
        <v>0</v>
      </c>
    </row>
    <row r="140" spans="1:6" s="76" customFormat="1" ht="12.75" x14ac:dyDescent="0.25">
      <c r="A140" s="80" t="s">
        <v>371</v>
      </c>
      <c r="B140" s="78" t="s">
        <v>372</v>
      </c>
      <c r="C140" s="79" t="s">
        <v>14</v>
      </c>
      <c r="D140" s="97"/>
      <c r="E140" s="74"/>
      <c r="F140" s="75">
        <f t="shared" si="3"/>
        <v>0</v>
      </c>
    </row>
    <row r="141" spans="1:6" s="76" customFormat="1" ht="12.75" x14ac:dyDescent="0.25">
      <c r="A141" s="80" t="s">
        <v>373</v>
      </c>
      <c r="B141" s="78" t="s">
        <v>374</v>
      </c>
      <c r="C141" s="79" t="s">
        <v>14</v>
      </c>
      <c r="D141" s="97"/>
      <c r="E141" s="74"/>
      <c r="F141" s="75">
        <f t="shared" si="3"/>
        <v>0</v>
      </c>
    </row>
    <row r="142" spans="1:6" s="76" customFormat="1" ht="12.75" x14ac:dyDescent="0.25">
      <c r="A142" s="80" t="s">
        <v>375</v>
      </c>
      <c r="B142" s="78" t="s">
        <v>376</v>
      </c>
      <c r="C142" s="79" t="s">
        <v>14</v>
      </c>
      <c r="D142" s="97"/>
      <c r="E142" s="74"/>
      <c r="F142" s="75">
        <f t="shared" si="3"/>
        <v>0</v>
      </c>
    </row>
    <row r="143" spans="1:6" s="76" customFormat="1" ht="12.75" x14ac:dyDescent="0.25">
      <c r="A143" s="80" t="s">
        <v>377</v>
      </c>
      <c r="B143" s="78" t="s">
        <v>378</v>
      </c>
      <c r="C143" s="79" t="s">
        <v>14</v>
      </c>
      <c r="D143" s="97"/>
      <c r="E143" s="74"/>
      <c r="F143" s="75">
        <f t="shared" si="3"/>
        <v>0</v>
      </c>
    </row>
    <row r="144" spans="1:6" s="76" customFormat="1" ht="12.75" x14ac:dyDescent="0.25">
      <c r="A144" s="80" t="s">
        <v>379</v>
      </c>
      <c r="B144" s="78" t="s">
        <v>380</v>
      </c>
      <c r="C144" s="79" t="s">
        <v>14</v>
      </c>
      <c r="D144" s="97"/>
      <c r="E144" s="74">
        <v>2</v>
      </c>
      <c r="F144" s="75">
        <f t="shared" si="3"/>
        <v>0</v>
      </c>
    </row>
    <row r="145" spans="1:6" s="76" customFormat="1" ht="12.75" x14ac:dyDescent="0.25">
      <c r="A145" s="80" t="s">
        <v>381</v>
      </c>
      <c r="B145" s="78" t="s">
        <v>382</v>
      </c>
      <c r="C145" s="79" t="s">
        <v>14</v>
      </c>
      <c r="D145" s="97"/>
      <c r="E145" s="74">
        <v>1</v>
      </c>
      <c r="F145" s="75">
        <f t="shared" si="3"/>
        <v>0</v>
      </c>
    </row>
    <row r="146" spans="1:6" s="76" customFormat="1" ht="12.75" x14ac:dyDescent="0.25">
      <c r="A146" s="80" t="s">
        <v>383</v>
      </c>
      <c r="B146" s="78" t="s">
        <v>384</v>
      </c>
      <c r="C146" s="79" t="s">
        <v>14</v>
      </c>
      <c r="D146" s="97"/>
      <c r="E146" s="74"/>
      <c r="F146" s="75">
        <f t="shared" si="3"/>
        <v>0</v>
      </c>
    </row>
    <row r="147" spans="1:6" s="76" customFormat="1" ht="24" x14ac:dyDescent="0.25">
      <c r="A147" s="80" t="s">
        <v>385</v>
      </c>
      <c r="B147" s="78" t="s">
        <v>386</v>
      </c>
      <c r="C147" s="79" t="s">
        <v>14</v>
      </c>
      <c r="D147" s="97"/>
      <c r="E147" s="74"/>
      <c r="F147" s="75">
        <f t="shared" si="3"/>
        <v>0</v>
      </c>
    </row>
    <row r="148" spans="1:6" s="76" customFormat="1" ht="12.75" x14ac:dyDescent="0.25">
      <c r="A148" s="80" t="s">
        <v>387</v>
      </c>
      <c r="B148" s="78" t="s">
        <v>388</v>
      </c>
      <c r="C148" s="79" t="s">
        <v>14</v>
      </c>
      <c r="D148" s="97"/>
      <c r="E148" s="74"/>
      <c r="F148" s="75">
        <f t="shared" si="3"/>
        <v>0</v>
      </c>
    </row>
    <row r="149" spans="1:6" s="76" customFormat="1" ht="24" x14ac:dyDescent="0.25">
      <c r="A149" s="80" t="s">
        <v>389</v>
      </c>
      <c r="B149" s="78" t="s">
        <v>390</v>
      </c>
      <c r="C149" s="79" t="s">
        <v>14</v>
      </c>
      <c r="D149" s="97"/>
      <c r="E149" s="74"/>
      <c r="F149" s="75">
        <f t="shared" si="3"/>
        <v>0</v>
      </c>
    </row>
    <row r="150" spans="1:6" s="76" customFormat="1" ht="24" x14ac:dyDescent="0.25">
      <c r="A150" s="80" t="s">
        <v>391</v>
      </c>
      <c r="B150" s="78" t="s">
        <v>392</v>
      </c>
      <c r="C150" s="79" t="s">
        <v>14</v>
      </c>
      <c r="D150" s="97"/>
      <c r="E150" s="74"/>
      <c r="F150" s="75">
        <f t="shared" si="3"/>
        <v>0</v>
      </c>
    </row>
    <row r="151" spans="1:6" s="76" customFormat="1" ht="12.75" x14ac:dyDescent="0.25">
      <c r="A151" s="80" t="s">
        <v>393</v>
      </c>
      <c r="B151" s="78" t="s">
        <v>394</v>
      </c>
      <c r="C151" s="79" t="s">
        <v>14</v>
      </c>
      <c r="D151" s="97"/>
      <c r="E151" s="74"/>
      <c r="F151" s="75">
        <f t="shared" si="3"/>
        <v>0</v>
      </c>
    </row>
    <row r="152" spans="1:6" s="76" customFormat="1" ht="12.75" x14ac:dyDescent="0.25">
      <c r="A152" s="80" t="s">
        <v>395</v>
      </c>
      <c r="B152" s="78" t="s">
        <v>396</v>
      </c>
      <c r="C152" s="79" t="s">
        <v>14</v>
      </c>
      <c r="D152" s="97"/>
      <c r="E152" s="74"/>
      <c r="F152" s="75">
        <f t="shared" si="3"/>
        <v>0</v>
      </c>
    </row>
    <row r="153" spans="1:6" s="76" customFormat="1" ht="12.75" x14ac:dyDescent="0.25">
      <c r="A153" s="80" t="s">
        <v>397</v>
      </c>
      <c r="B153" s="78" t="s">
        <v>398</v>
      </c>
      <c r="C153" s="79" t="s">
        <v>14</v>
      </c>
      <c r="D153" s="97"/>
      <c r="E153" s="74"/>
      <c r="F153" s="75">
        <f t="shared" si="3"/>
        <v>0</v>
      </c>
    </row>
    <row r="154" spans="1:6" s="76" customFormat="1" ht="24" x14ac:dyDescent="0.25">
      <c r="A154" s="80" t="s">
        <v>399</v>
      </c>
      <c r="B154" s="78" t="s">
        <v>400</v>
      </c>
      <c r="C154" s="79" t="s">
        <v>14</v>
      </c>
      <c r="D154" s="97"/>
      <c r="E154" s="74"/>
      <c r="F154" s="75">
        <f t="shared" si="3"/>
        <v>0</v>
      </c>
    </row>
    <row r="155" spans="1:6" s="76" customFormat="1" ht="12.75" x14ac:dyDescent="0.25">
      <c r="A155" s="80" t="s">
        <v>401</v>
      </c>
      <c r="B155" s="78" t="s">
        <v>402</v>
      </c>
      <c r="C155" s="79" t="s">
        <v>14</v>
      </c>
      <c r="D155" s="97"/>
      <c r="E155" s="74"/>
      <c r="F155" s="75">
        <f t="shared" si="3"/>
        <v>0</v>
      </c>
    </row>
    <row r="156" spans="1:6" s="76" customFormat="1" ht="12.75" x14ac:dyDescent="0.25">
      <c r="A156" s="80" t="s">
        <v>118</v>
      </c>
      <c r="B156" s="78" t="s">
        <v>119</v>
      </c>
      <c r="C156" s="79" t="s">
        <v>14</v>
      </c>
      <c r="D156" s="97"/>
      <c r="E156" s="74">
        <v>0</v>
      </c>
      <c r="F156" s="75">
        <f t="shared" si="3"/>
        <v>0</v>
      </c>
    </row>
    <row r="157" spans="1:6" s="76" customFormat="1" ht="12.75" x14ac:dyDescent="0.25">
      <c r="A157" s="80" t="s">
        <v>120</v>
      </c>
      <c r="B157" s="78" t="s">
        <v>121</v>
      </c>
      <c r="C157" s="79" t="s">
        <v>14</v>
      </c>
      <c r="D157" s="97"/>
      <c r="E157" s="74"/>
      <c r="F157" s="75">
        <f t="shared" si="3"/>
        <v>0</v>
      </c>
    </row>
    <row r="158" spans="1:6" s="76" customFormat="1" ht="12.75" x14ac:dyDescent="0.25">
      <c r="A158" s="80" t="s">
        <v>114</v>
      </c>
      <c r="B158" s="78" t="s">
        <v>115</v>
      </c>
      <c r="C158" s="79" t="s">
        <v>14</v>
      </c>
      <c r="D158" s="97"/>
      <c r="E158" s="74">
        <v>2</v>
      </c>
      <c r="F158" s="75">
        <f t="shared" si="3"/>
        <v>0</v>
      </c>
    </row>
    <row r="159" spans="1:6" s="76" customFormat="1" ht="12.75" x14ac:dyDescent="0.25">
      <c r="A159" s="80" t="s">
        <v>116</v>
      </c>
      <c r="B159" s="78" t="s">
        <v>117</v>
      </c>
      <c r="C159" s="79" t="s">
        <v>14</v>
      </c>
      <c r="D159" s="97"/>
      <c r="E159" s="74">
        <v>1</v>
      </c>
      <c r="F159" s="75">
        <f t="shared" si="3"/>
        <v>0</v>
      </c>
    </row>
    <row r="160" spans="1:6" s="76" customFormat="1" ht="12.75" x14ac:dyDescent="0.25">
      <c r="A160" s="80" t="s">
        <v>403</v>
      </c>
      <c r="B160" s="78" t="s">
        <v>404</v>
      </c>
      <c r="C160" s="79" t="s">
        <v>14</v>
      </c>
      <c r="D160" s="97"/>
      <c r="E160" s="74"/>
      <c r="F160" s="75">
        <f t="shared" si="3"/>
        <v>0</v>
      </c>
    </row>
    <row r="161" spans="1:6" s="76" customFormat="1" ht="12.75" x14ac:dyDescent="0.25">
      <c r="A161" s="80" t="s">
        <v>405</v>
      </c>
      <c r="B161" s="78" t="s">
        <v>406</v>
      </c>
      <c r="C161" s="79" t="s">
        <v>14</v>
      </c>
      <c r="D161" s="97"/>
      <c r="E161" s="74"/>
      <c r="F161" s="75">
        <f t="shared" si="3"/>
        <v>0</v>
      </c>
    </row>
    <row r="162" spans="1:6" s="76" customFormat="1" ht="12.75" x14ac:dyDescent="0.25">
      <c r="A162" s="80" t="s">
        <v>407</v>
      </c>
      <c r="B162" s="78" t="s">
        <v>408</v>
      </c>
      <c r="C162" s="79" t="s">
        <v>14</v>
      </c>
      <c r="D162" s="97"/>
      <c r="E162" s="74"/>
      <c r="F162" s="75">
        <f t="shared" si="3"/>
        <v>0</v>
      </c>
    </row>
    <row r="163" spans="1:6" s="76" customFormat="1" ht="12.75" x14ac:dyDescent="0.25">
      <c r="A163" s="80" t="s">
        <v>409</v>
      </c>
      <c r="B163" s="78" t="s">
        <v>410</v>
      </c>
      <c r="C163" s="79" t="s">
        <v>14</v>
      </c>
      <c r="D163" s="97"/>
      <c r="E163" s="74"/>
      <c r="F163" s="75">
        <f t="shared" si="3"/>
        <v>0</v>
      </c>
    </row>
    <row r="164" spans="1:6" s="76" customFormat="1" ht="12.75" x14ac:dyDescent="0.25">
      <c r="A164" s="83" t="s">
        <v>411</v>
      </c>
      <c r="B164" s="43" t="s">
        <v>412</v>
      </c>
      <c r="C164" s="42" t="s">
        <v>14</v>
      </c>
      <c r="D164" s="97"/>
      <c r="E164" s="74">
        <v>0</v>
      </c>
      <c r="F164" s="75">
        <f t="shared" si="3"/>
        <v>0</v>
      </c>
    </row>
    <row r="165" spans="1:6" s="76" customFormat="1" ht="12.75" x14ac:dyDescent="0.25">
      <c r="A165" s="83" t="s">
        <v>413</v>
      </c>
      <c r="B165" s="43" t="s">
        <v>414</v>
      </c>
      <c r="C165" s="42" t="s">
        <v>14</v>
      </c>
      <c r="D165" s="97"/>
      <c r="E165" s="74"/>
      <c r="F165" s="75">
        <f t="shared" si="3"/>
        <v>0</v>
      </c>
    </row>
    <row r="166" spans="1:6" s="76" customFormat="1" ht="12.75" x14ac:dyDescent="0.25">
      <c r="A166" s="83" t="s">
        <v>415</v>
      </c>
      <c r="B166" s="43" t="s">
        <v>416</v>
      </c>
      <c r="C166" s="42" t="s">
        <v>14</v>
      </c>
      <c r="D166" s="97"/>
      <c r="E166" s="74"/>
      <c r="F166" s="75">
        <f t="shared" ref="F166:F168" si="4">D166*E166</f>
        <v>0</v>
      </c>
    </row>
    <row r="167" spans="1:6" s="76" customFormat="1" ht="12.75" x14ac:dyDescent="0.25">
      <c r="A167" s="83" t="s">
        <v>417</v>
      </c>
      <c r="B167" s="43" t="s">
        <v>418</v>
      </c>
      <c r="C167" s="42" t="s">
        <v>14</v>
      </c>
      <c r="D167" s="97"/>
      <c r="E167" s="74"/>
      <c r="F167" s="75">
        <f t="shared" si="4"/>
        <v>0</v>
      </c>
    </row>
    <row r="168" spans="1:6" s="76" customFormat="1" ht="12.75" x14ac:dyDescent="0.25">
      <c r="A168" s="83" t="s">
        <v>419</v>
      </c>
      <c r="B168" s="43" t="s">
        <v>420</v>
      </c>
      <c r="C168" s="42" t="s">
        <v>8</v>
      </c>
      <c r="D168" s="97"/>
      <c r="E168" s="74"/>
      <c r="F168" s="75">
        <f t="shared" si="4"/>
        <v>0</v>
      </c>
    </row>
    <row r="169" spans="1:6" x14ac:dyDescent="0.25">
      <c r="A169" s="15" t="s">
        <v>12</v>
      </c>
      <c r="B169" s="15"/>
      <c r="C169" s="12"/>
      <c r="D169" s="64"/>
      <c r="E169" s="16"/>
      <c r="F169" s="66">
        <f>SUM(F102:F168)</f>
        <v>0</v>
      </c>
    </row>
    <row r="170" spans="1:6" x14ac:dyDescent="0.25">
      <c r="A170" s="48" t="s">
        <v>199</v>
      </c>
      <c r="B170" s="15"/>
      <c r="C170" s="12"/>
      <c r="D170" s="64"/>
      <c r="E170" s="16"/>
      <c r="F170" s="55"/>
    </row>
    <row r="171" spans="1:6" s="76" customFormat="1" ht="12.75" x14ac:dyDescent="0.25">
      <c r="A171" s="80" t="s">
        <v>421</v>
      </c>
      <c r="B171" s="78" t="s">
        <v>422</v>
      </c>
      <c r="C171" s="79" t="s">
        <v>122</v>
      </c>
      <c r="D171" s="97"/>
      <c r="E171" s="74">
        <v>0.5</v>
      </c>
      <c r="F171" s="75">
        <f t="shared" ref="F171:F178" si="5">D171*E171</f>
        <v>0</v>
      </c>
    </row>
    <row r="172" spans="1:6" s="76" customFormat="1" ht="12.75" x14ac:dyDescent="0.25">
      <c r="A172" s="80" t="s">
        <v>423</v>
      </c>
      <c r="B172" s="78" t="s">
        <v>424</v>
      </c>
      <c r="C172" s="79" t="s">
        <v>122</v>
      </c>
      <c r="D172" s="97"/>
      <c r="E172" s="74">
        <v>0.400356059016444</v>
      </c>
      <c r="F172" s="75">
        <f t="shared" si="5"/>
        <v>0</v>
      </c>
    </row>
    <row r="173" spans="1:6" s="76" customFormat="1" ht="12.75" x14ac:dyDescent="0.25">
      <c r="A173" s="80" t="s">
        <v>425</v>
      </c>
      <c r="B173" s="78" t="s">
        <v>426</v>
      </c>
      <c r="C173" s="79" t="s">
        <v>122</v>
      </c>
      <c r="D173" s="97"/>
      <c r="E173" s="74">
        <v>0.5</v>
      </c>
      <c r="F173" s="75">
        <f t="shared" si="5"/>
        <v>0</v>
      </c>
    </row>
    <row r="174" spans="1:6" s="76" customFormat="1" ht="12.75" x14ac:dyDescent="0.25">
      <c r="A174" s="80" t="s">
        <v>427</v>
      </c>
      <c r="B174" s="78" t="s">
        <v>428</v>
      </c>
      <c r="C174" s="79" t="s">
        <v>194</v>
      </c>
      <c r="D174" s="97"/>
      <c r="E174" s="74">
        <v>1</v>
      </c>
      <c r="F174" s="75">
        <f t="shared" si="5"/>
        <v>0</v>
      </c>
    </row>
    <row r="175" spans="1:6" s="76" customFormat="1" ht="12.75" x14ac:dyDescent="0.25">
      <c r="A175" s="80" t="s">
        <v>195</v>
      </c>
      <c r="B175" s="78" t="s">
        <v>196</v>
      </c>
      <c r="C175" s="79" t="s">
        <v>194</v>
      </c>
      <c r="D175" s="97"/>
      <c r="E175" s="74"/>
      <c r="F175" s="75">
        <f t="shared" si="5"/>
        <v>0</v>
      </c>
    </row>
    <row r="176" spans="1:6" s="76" customFormat="1" ht="12.75" x14ac:dyDescent="0.25">
      <c r="A176" s="80" t="s">
        <v>429</v>
      </c>
      <c r="B176" s="78" t="s">
        <v>430</v>
      </c>
      <c r="C176" s="79" t="s">
        <v>122</v>
      </c>
      <c r="D176" s="97"/>
      <c r="E176" s="74">
        <v>1</v>
      </c>
      <c r="F176" s="75">
        <f t="shared" si="5"/>
        <v>0</v>
      </c>
    </row>
    <row r="177" spans="1:6" s="76" customFormat="1" ht="12.75" x14ac:dyDescent="0.25">
      <c r="A177" s="80" t="s">
        <v>197</v>
      </c>
      <c r="B177" s="78" t="s">
        <v>198</v>
      </c>
      <c r="C177" s="79" t="s">
        <v>194</v>
      </c>
      <c r="D177" s="97"/>
      <c r="E177" s="74">
        <v>1</v>
      </c>
      <c r="F177" s="75">
        <f t="shared" si="5"/>
        <v>0</v>
      </c>
    </row>
    <row r="178" spans="1:6" s="76" customFormat="1" ht="12.75" x14ac:dyDescent="0.25">
      <c r="A178" s="80" t="s">
        <v>431</v>
      </c>
      <c r="B178" s="78" t="s">
        <v>432</v>
      </c>
      <c r="C178" s="79" t="s">
        <v>194</v>
      </c>
      <c r="D178" s="97"/>
      <c r="E178" s="74"/>
      <c r="F178" s="75">
        <f t="shared" si="5"/>
        <v>0</v>
      </c>
    </row>
    <row r="179" spans="1:6" x14ac:dyDescent="0.25">
      <c r="A179" s="15" t="s">
        <v>193</v>
      </c>
      <c r="B179" s="15"/>
      <c r="C179" s="12"/>
      <c r="D179" s="64"/>
      <c r="E179" s="16"/>
      <c r="F179" s="66">
        <f>SUM(F171:F178)</f>
        <v>0</v>
      </c>
    </row>
    <row r="180" spans="1:6" x14ac:dyDescent="0.25">
      <c r="A180" s="13" t="s">
        <v>123</v>
      </c>
      <c r="B180" s="14"/>
      <c r="C180" s="49"/>
      <c r="D180" s="65"/>
      <c r="E180" s="14"/>
      <c r="F180" s="65"/>
    </row>
    <row r="181" spans="1:6" s="76" customFormat="1" ht="12.75" x14ac:dyDescent="0.25">
      <c r="A181" s="80" t="s">
        <v>433</v>
      </c>
      <c r="B181" s="78" t="s">
        <v>434</v>
      </c>
      <c r="C181" s="79" t="s">
        <v>14</v>
      </c>
      <c r="D181" s="97"/>
      <c r="E181" s="74">
        <v>62</v>
      </c>
      <c r="F181" s="75">
        <f t="shared" ref="F181:F201" si="6">D181*E181</f>
        <v>0</v>
      </c>
    </row>
    <row r="182" spans="1:6" s="76" customFormat="1" ht="12.75" x14ac:dyDescent="0.25">
      <c r="A182" s="80" t="s">
        <v>435</v>
      </c>
      <c r="B182" s="78" t="s">
        <v>436</v>
      </c>
      <c r="C182" s="79" t="s">
        <v>14</v>
      </c>
      <c r="D182" s="97"/>
      <c r="E182" s="74">
        <v>0</v>
      </c>
      <c r="F182" s="75">
        <f t="shared" si="6"/>
        <v>0</v>
      </c>
    </row>
    <row r="183" spans="1:6" s="76" customFormat="1" ht="12.75" x14ac:dyDescent="0.25">
      <c r="A183" s="80" t="s">
        <v>437</v>
      </c>
      <c r="B183" s="78" t="s">
        <v>438</v>
      </c>
      <c r="C183" s="79" t="s">
        <v>14</v>
      </c>
      <c r="D183" s="97"/>
      <c r="E183" s="74">
        <v>6</v>
      </c>
      <c r="F183" s="75">
        <f t="shared" si="6"/>
        <v>0</v>
      </c>
    </row>
    <row r="184" spans="1:6" s="76" customFormat="1" ht="12.75" x14ac:dyDescent="0.25">
      <c r="A184" s="80" t="s">
        <v>439</v>
      </c>
      <c r="B184" s="78" t="s">
        <v>440</v>
      </c>
      <c r="C184" s="79" t="s">
        <v>14</v>
      </c>
      <c r="D184" s="97"/>
      <c r="E184" s="74">
        <v>0</v>
      </c>
      <c r="F184" s="75">
        <f t="shared" si="6"/>
        <v>0</v>
      </c>
    </row>
    <row r="185" spans="1:6" s="76" customFormat="1" ht="12.75" x14ac:dyDescent="0.25">
      <c r="A185" s="80" t="s">
        <v>441</v>
      </c>
      <c r="B185" s="78" t="s">
        <v>442</v>
      </c>
      <c r="C185" s="79" t="s">
        <v>14</v>
      </c>
      <c r="D185" s="97"/>
      <c r="E185" s="74">
        <v>0</v>
      </c>
      <c r="F185" s="75">
        <f t="shared" si="6"/>
        <v>0</v>
      </c>
    </row>
    <row r="186" spans="1:6" s="76" customFormat="1" ht="12.75" x14ac:dyDescent="0.25">
      <c r="A186" s="80" t="s">
        <v>443</v>
      </c>
      <c r="B186" s="78" t="s">
        <v>444</v>
      </c>
      <c r="C186" s="79" t="s">
        <v>14</v>
      </c>
      <c r="D186" s="97"/>
      <c r="E186" s="74">
        <v>2</v>
      </c>
      <c r="F186" s="75">
        <f t="shared" si="6"/>
        <v>0</v>
      </c>
    </row>
    <row r="187" spans="1:6" s="76" customFormat="1" ht="12.75" x14ac:dyDescent="0.25">
      <c r="A187" s="80" t="s">
        <v>445</v>
      </c>
      <c r="B187" s="78" t="s">
        <v>446</v>
      </c>
      <c r="C187" s="79" t="s">
        <v>14</v>
      </c>
      <c r="D187" s="97"/>
      <c r="E187" s="74">
        <v>18</v>
      </c>
      <c r="F187" s="75">
        <f t="shared" si="6"/>
        <v>0</v>
      </c>
    </row>
    <row r="188" spans="1:6" s="76" customFormat="1" ht="12.75" x14ac:dyDescent="0.25">
      <c r="A188" s="80" t="s">
        <v>447</v>
      </c>
      <c r="B188" s="78" t="s">
        <v>448</v>
      </c>
      <c r="C188" s="79" t="s">
        <v>14</v>
      </c>
      <c r="D188" s="97"/>
      <c r="E188" s="74">
        <v>1</v>
      </c>
      <c r="F188" s="75">
        <f t="shared" si="6"/>
        <v>0</v>
      </c>
    </row>
    <row r="189" spans="1:6" s="76" customFormat="1" ht="12.75" x14ac:dyDescent="0.25">
      <c r="A189" s="80" t="s">
        <v>449</v>
      </c>
      <c r="B189" s="78" t="s">
        <v>450</v>
      </c>
      <c r="C189" s="79" t="s">
        <v>14</v>
      </c>
      <c r="D189" s="97"/>
      <c r="E189" s="74">
        <v>0</v>
      </c>
      <c r="F189" s="75">
        <f t="shared" si="6"/>
        <v>0</v>
      </c>
    </row>
    <row r="190" spans="1:6" s="76" customFormat="1" ht="12.75" x14ac:dyDescent="0.25">
      <c r="A190" s="80" t="s">
        <v>451</v>
      </c>
      <c r="B190" s="78" t="s">
        <v>452</v>
      </c>
      <c r="C190" s="79" t="s">
        <v>8</v>
      </c>
      <c r="D190" s="97"/>
      <c r="E190" s="74">
        <v>8895</v>
      </c>
      <c r="F190" s="75">
        <f t="shared" si="6"/>
        <v>0</v>
      </c>
    </row>
    <row r="191" spans="1:6" s="76" customFormat="1" ht="12.75" x14ac:dyDescent="0.25">
      <c r="A191" s="80" t="s">
        <v>453</v>
      </c>
      <c r="B191" s="78" t="s">
        <v>454</v>
      </c>
      <c r="C191" s="79" t="s">
        <v>8</v>
      </c>
      <c r="D191" s="97"/>
      <c r="E191" s="74">
        <v>0</v>
      </c>
      <c r="F191" s="75">
        <f t="shared" si="6"/>
        <v>0</v>
      </c>
    </row>
    <row r="192" spans="1:6" s="76" customFormat="1" ht="12.75" x14ac:dyDescent="0.25">
      <c r="A192" s="80" t="s">
        <v>455</v>
      </c>
      <c r="B192" s="78" t="s">
        <v>456</v>
      </c>
      <c r="C192" s="79" t="s">
        <v>8</v>
      </c>
      <c r="D192" s="97"/>
      <c r="E192" s="74">
        <v>0</v>
      </c>
      <c r="F192" s="75">
        <f t="shared" si="6"/>
        <v>0</v>
      </c>
    </row>
    <row r="193" spans="1:9" s="76" customFormat="1" ht="12.75" x14ac:dyDescent="0.25">
      <c r="A193" s="80" t="s">
        <v>457</v>
      </c>
      <c r="B193" s="78" t="s">
        <v>458</v>
      </c>
      <c r="C193" s="79" t="s">
        <v>8</v>
      </c>
      <c r="D193" s="97"/>
      <c r="E193" s="74">
        <v>0</v>
      </c>
      <c r="F193" s="75">
        <f t="shared" si="6"/>
        <v>0</v>
      </c>
    </row>
    <row r="194" spans="1:9" s="76" customFormat="1" ht="12.75" x14ac:dyDescent="0.25">
      <c r="A194" s="80" t="s">
        <v>459</v>
      </c>
      <c r="B194" s="78" t="s">
        <v>460</v>
      </c>
      <c r="C194" s="79" t="s">
        <v>8</v>
      </c>
      <c r="D194" s="97"/>
      <c r="E194" s="74">
        <v>2965</v>
      </c>
      <c r="F194" s="75">
        <f t="shared" si="6"/>
        <v>0</v>
      </c>
    </row>
    <row r="195" spans="1:9" s="76" customFormat="1" ht="12.75" x14ac:dyDescent="0.25">
      <c r="A195" s="80" t="s">
        <v>461</v>
      </c>
      <c r="B195" s="78" t="s">
        <v>462</v>
      </c>
      <c r="C195" s="79" t="s">
        <v>8</v>
      </c>
      <c r="D195" s="97"/>
      <c r="E195" s="74">
        <v>0</v>
      </c>
      <c r="F195" s="75">
        <f t="shared" si="6"/>
        <v>0</v>
      </c>
    </row>
    <row r="196" spans="1:9" s="76" customFormat="1" ht="12.75" x14ac:dyDescent="0.25">
      <c r="A196" s="80" t="s">
        <v>463</v>
      </c>
      <c r="B196" s="78" t="s">
        <v>464</v>
      </c>
      <c r="C196" s="79" t="s">
        <v>14</v>
      </c>
      <c r="D196" s="97"/>
      <c r="E196" s="74">
        <v>320</v>
      </c>
      <c r="F196" s="75">
        <f t="shared" si="6"/>
        <v>0</v>
      </c>
      <c r="H196" s="76">
        <v>18</v>
      </c>
      <c r="I196" s="173">
        <f>H196*D196</f>
        <v>0</v>
      </c>
    </row>
    <row r="197" spans="1:9" s="76" customFormat="1" ht="12.75" x14ac:dyDescent="0.25">
      <c r="A197" s="80" t="s">
        <v>465</v>
      </c>
      <c r="B197" s="78" t="s">
        <v>466</v>
      </c>
      <c r="C197" s="79" t="s">
        <v>14</v>
      </c>
      <c r="D197" s="97"/>
      <c r="E197" s="74">
        <v>24</v>
      </c>
      <c r="F197" s="75">
        <f t="shared" si="6"/>
        <v>0</v>
      </c>
    </row>
    <row r="198" spans="1:9" s="76" customFormat="1" ht="12.75" x14ac:dyDescent="0.25">
      <c r="A198" s="80" t="s">
        <v>467</v>
      </c>
      <c r="B198" s="78" t="s">
        <v>468</v>
      </c>
      <c r="C198" s="79" t="s">
        <v>14</v>
      </c>
      <c r="D198" s="97"/>
      <c r="E198" s="74">
        <v>5</v>
      </c>
      <c r="F198" s="75">
        <f t="shared" si="6"/>
        <v>0</v>
      </c>
    </row>
    <row r="199" spans="1:9" s="76" customFormat="1" ht="12.75" x14ac:dyDescent="0.25">
      <c r="A199" s="80" t="s">
        <v>469</v>
      </c>
      <c r="B199" s="78" t="s">
        <v>470</v>
      </c>
      <c r="C199" s="79" t="s">
        <v>14</v>
      </c>
      <c r="D199" s="97"/>
      <c r="E199" s="74">
        <v>5</v>
      </c>
      <c r="F199" s="75">
        <f t="shared" si="6"/>
        <v>0</v>
      </c>
    </row>
    <row r="200" spans="1:9" s="76" customFormat="1" ht="12.75" x14ac:dyDescent="0.25">
      <c r="A200" s="80" t="s">
        <v>471</v>
      </c>
      <c r="B200" s="78" t="s">
        <v>472</v>
      </c>
      <c r="C200" s="79" t="s">
        <v>14</v>
      </c>
      <c r="D200" s="97"/>
      <c r="E200" s="74">
        <v>0</v>
      </c>
      <c r="F200" s="75">
        <f t="shared" si="6"/>
        <v>0</v>
      </c>
    </row>
    <row r="201" spans="1:9" s="76" customFormat="1" ht="12.75" x14ac:dyDescent="0.25">
      <c r="A201" s="80" t="s">
        <v>473</v>
      </c>
      <c r="B201" s="78" t="s">
        <v>474</v>
      </c>
      <c r="C201" s="79" t="s">
        <v>14</v>
      </c>
      <c r="D201" s="97"/>
      <c r="E201" s="74">
        <v>0</v>
      </c>
      <c r="F201" s="75">
        <f t="shared" si="6"/>
        <v>0</v>
      </c>
    </row>
    <row r="202" spans="1:9" x14ac:dyDescent="0.25">
      <c r="A202" s="15" t="s">
        <v>475</v>
      </c>
      <c r="B202" s="15"/>
      <c r="C202" s="12"/>
      <c r="D202" s="64"/>
      <c r="E202" s="16"/>
      <c r="F202" s="66">
        <f>SUM(F181:F201)</f>
        <v>0</v>
      </c>
    </row>
    <row r="203" spans="1:9" x14ac:dyDescent="0.2">
      <c r="A203" s="17" t="s">
        <v>160</v>
      </c>
      <c r="B203" s="11" t="s">
        <v>476</v>
      </c>
      <c r="D203" s="18"/>
      <c r="E203" s="19"/>
      <c r="F203" s="60">
        <f>F61+F78+F100+F169+F179+F202</f>
        <v>0</v>
      </c>
    </row>
    <row r="204" spans="1:9" x14ac:dyDescent="0.2">
      <c r="A204" s="17" t="s">
        <v>160</v>
      </c>
      <c r="B204" s="20" t="s">
        <v>124</v>
      </c>
      <c r="C204" s="50"/>
      <c r="D204" s="18"/>
      <c r="E204" s="21"/>
      <c r="F204" s="67">
        <f>F203</f>
        <v>0</v>
      </c>
    </row>
  </sheetData>
  <autoFilter ref="A1:F204" xr:uid="{00000000-0009-0000-0000-000001000000}"/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26"/>
  <sheetViews>
    <sheetView workbookViewId="0">
      <selection activeCell="C19" sqref="C19"/>
    </sheetView>
  </sheetViews>
  <sheetFormatPr baseColWidth="10" defaultRowHeight="12" x14ac:dyDescent="0.2"/>
  <cols>
    <col min="1" max="1" width="7" style="3" bestFit="1" customWidth="1"/>
    <col min="2" max="2" width="69.140625" style="30" bestFit="1" customWidth="1"/>
    <col min="3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s="2" customFormat="1" x14ac:dyDescent="0.2">
      <c r="A1" s="31" t="s">
        <v>1</v>
      </c>
      <c r="B1" s="31" t="s">
        <v>2</v>
      </c>
      <c r="C1" s="31" t="s">
        <v>3</v>
      </c>
      <c r="D1" s="31" t="s">
        <v>21</v>
      </c>
      <c r="E1" s="31" t="s">
        <v>0</v>
      </c>
      <c r="F1" s="31" t="s">
        <v>125</v>
      </c>
    </row>
    <row r="2" spans="1:6" x14ac:dyDescent="0.2">
      <c r="A2" s="24"/>
      <c r="B2" s="25" t="s">
        <v>126</v>
      </c>
      <c r="C2" s="5"/>
      <c r="D2" s="5"/>
      <c r="E2" s="5"/>
      <c r="F2" s="62">
        <f>SUM(F3:F4)</f>
        <v>0</v>
      </c>
    </row>
    <row r="3" spans="1:6" x14ac:dyDescent="0.2">
      <c r="A3" s="26">
        <v>3000521</v>
      </c>
      <c r="B3" s="27" t="s">
        <v>477</v>
      </c>
      <c r="C3" s="28" t="s">
        <v>14</v>
      </c>
      <c r="D3" s="59">
        <v>20.059999999999999</v>
      </c>
      <c r="E3" s="9"/>
      <c r="F3" s="63">
        <f t="shared" ref="F3:F6" si="0">+E3*D3</f>
        <v>0</v>
      </c>
    </row>
    <row r="4" spans="1:6" x14ac:dyDescent="0.2">
      <c r="A4" s="26">
        <v>3000459</v>
      </c>
      <c r="B4" s="27" t="s">
        <v>127</v>
      </c>
      <c r="C4" s="28" t="s">
        <v>14</v>
      </c>
      <c r="D4" s="59">
        <v>25.07</v>
      </c>
      <c r="E4" s="9"/>
      <c r="F4" s="63">
        <f t="shared" si="0"/>
        <v>0</v>
      </c>
    </row>
    <row r="5" spans="1:6" x14ac:dyDescent="0.2">
      <c r="A5" s="26">
        <v>3000522</v>
      </c>
      <c r="B5" s="27" t="s">
        <v>478</v>
      </c>
      <c r="C5" s="28" t="s">
        <v>14</v>
      </c>
      <c r="D5" s="59">
        <v>25.07</v>
      </c>
      <c r="E5" s="9"/>
      <c r="F5" s="63">
        <f t="shared" si="0"/>
        <v>0</v>
      </c>
    </row>
    <row r="6" spans="1:6" x14ac:dyDescent="0.2">
      <c r="A6" s="26">
        <v>3000460</v>
      </c>
      <c r="B6" s="27" t="s">
        <v>200</v>
      </c>
      <c r="C6" s="28" t="s">
        <v>14</v>
      </c>
      <c r="D6" s="59">
        <v>33.43</v>
      </c>
      <c r="E6" s="9"/>
      <c r="F6" s="63">
        <f t="shared" si="0"/>
        <v>0</v>
      </c>
    </row>
    <row r="7" spans="1:6" x14ac:dyDescent="0.2">
      <c r="A7" s="26"/>
      <c r="B7" s="25" t="s">
        <v>128</v>
      </c>
      <c r="C7" s="28"/>
      <c r="D7" s="60"/>
      <c r="E7" s="9"/>
      <c r="F7" s="62">
        <f>SUM(F8:F9)</f>
        <v>0</v>
      </c>
    </row>
    <row r="8" spans="1:6" x14ac:dyDescent="0.2">
      <c r="A8" s="26">
        <v>3000529</v>
      </c>
      <c r="B8" s="27" t="s">
        <v>479</v>
      </c>
      <c r="C8" s="28" t="s">
        <v>14</v>
      </c>
      <c r="D8" s="58">
        <v>16.72</v>
      </c>
      <c r="E8" s="9"/>
      <c r="F8" s="63">
        <f t="shared" ref="F8:F24" si="1">+E8*D8</f>
        <v>0</v>
      </c>
    </row>
    <row r="9" spans="1:6" x14ac:dyDescent="0.2">
      <c r="A9" s="26">
        <v>3000466</v>
      </c>
      <c r="B9" s="27" t="s">
        <v>129</v>
      </c>
      <c r="C9" s="28" t="s">
        <v>14</v>
      </c>
      <c r="D9" s="58">
        <v>20.059999999999999</v>
      </c>
      <c r="E9" s="9"/>
      <c r="F9" s="63">
        <f t="shared" si="1"/>
        <v>0</v>
      </c>
    </row>
    <row r="10" spans="1:6" x14ac:dyDescent="0.2">
      <c r="A10" s="26">
        <v>3000528</v>
      </c>
      <c r="B10" s="27" t="s">
        <v>480</v>
      </c>
      <c r="C10" s="28" t="s">
        <v>14</v>
      </c>
      <c r="D10" s="58">
        <v>16.72</v>
      </c>
      <c r="E10" s="9"/>
      <c r="F10" s="63">
        <f t="shared" si="1"/>
        <v>0</v>
      </c>
    </row>
    <row r="11" spans="1:6" x14ac:dyDescent="0.2">
      <c r="A11" s="26">
        <v>3000465</v>
      </c>
      <c r="B11" s="27" t="s">
        <v>201</v>
      </c>
      <c r="C11" s="28" t="s">
        <v>14</v>
      </c>
      <c r="D11" s="58">
        <v>20.059999999999999</v>
      </c>
      <c r="E11" s="9"/>
      <c r="F11" s="63">
        <f t="shared" si="1"/>
        <v>0</v>
      </c>
    </row>
    <row r="12" spans="1:6" x14ac:dyDescent="0.2">
      <c r="A12" s="26"/>
      <c r="B12" s="25" t="s">
        <v>130</v>
      </c>
      <c r="C12" s="28"/>
      <c r="D12" s="60"/>
      <c r="E12" s="9"/>
      <c r="F12" s="62">
        <f>SUM(F13:F14)</f>
        <v>0</v>
      </c>
    </row>
    <row r="13" spans="1:6" x14ac:dyDescent="0.2">
      <c r="A13" s="26">
        <v>3000535</v>
      </c>
      <c r="B13" s="27" t="s">
        <v>481</v>
      </c>
      <c r="C13" s="28" t="s">
        <v>14</v>
      </c>
      <c r="D13" s="58">
        <v>20.059999999999999</v>
      </c>
      <c r="E13" s="9"/>
      <c r="F13" s="63">
        <f t="shared" si="1"/>
        <v>0</v>
      </c>
    </row>
    <row r="14" spans="1:6" x14ac:dyDescent="0.2">
      <c r="A14" s="26">
        <v>3000474</v>
      </c>
      <c r="B14" s="27" t="s">
        <v>202</v>
      </c>
      <c r="C14" s="28" t="s">
        <v>14</v>
      </c>
      <c r="D14" s="58">
        <v>25.07</v>
      </c>
      <c r="E14" s="9"/>
      <c r="F14" s="63">
        <f t="shared" si="1"/>
        <v>0</v>
      </c>
    </row>
    <row r="15" spans="1:6" x14ac:dyDescent="0.2">
      <c r="A15" s="26">
        <v>3000537</v>
      </c>
      <c r="B15" s="27" t="s">
        <v>482</v>
      </c>
      <c r="C15" s="28" t="s">
        <v>14</v>
      </c>
      <c r="D15" s="58">
        <v>22.29</v>
      </c>
      <c r="E15" s="9"/>
      <c r="F15" s="63">
        <f t="shared" si="1"/>
        <v>0</v>
      </c>
    </row>
    <row r="16" spans="1:6" x14ac:dyDescent="0.2">
      <c r="A16" s="26">
        <v>3000477</v>
      </c>
      <c r="B16" s="27" t="s">
        <v>203</v>
      </c>
      <c r="C16" s="28" t="s">
        <v>14</v>
      </c>
      <c r="D16" s="58">
        <v>28.65</v>
      </c>
      <c r="E16" s="9"/>
      <c r="F16" s="63">
        <f t="shared" si="1"/>
        <v>0</v>
      </c>
    </row>
    <row r="17" spans="1:6" x14ac:dyDescent="0.2">
      <c r="A17" s="26"/>
      <c r="B17" s="25" t="s">
        <v>131</v>
      </c>
      <c r="C17" s="28"/>
      <c r="D17" s="60"/>
      <c r="E17" s="9"/>
      <c r="F17" s="62">
        <f>SUM(F18:F24)</f>
        <v>0</v>
      </c>
    </row>
    <row r="18" spans="1:6" x14ac:dyDescent="0.2">
      <c r="A18" s="26">
        <v>3000553</v>
      </c>
      <c r="B18" s="27" t="s">
        <v>483</v>
      </c>
      <c r="C18" s="28" t="s">
        <v>8</v>
      </c>
      <c r="D18" s="58">
        <v>3.93</v>
      </c>
      <c r="E18" s="9"/>
      <c r="F18" s="63">
        <f t="shared" si="1"/>
        <v>0</v>
      </c>
    </row>
    <row r="19" spans="1:6" x14ac:dyDescent="0.2">
      <c r="A19" s="26">
        <v>3000438</v>
      </c>
      <c r="B19" s="27" t="s">
        <v>132</v>
      </c>
      <c r="C19" s="28" t="s">
        <v>14</v>
      </c>
      <c r="D19" s="58">
        <v>16.72</v>
      </c>
      <c r="E19" s="9"/>
      <c r="F19" s="63">
        <f t="shared" si="1"/>
        <v>0</v>
      </c>
    </row>
    <row r="20" spans="1:6" x14ac:dyDescent="0.2">
      <c r="A20" s="26">
        <v>3000513</v>
      </c>
      <c r="B20" s="27" t="s">
        <v>204</v>
      </c>
      <c r="C20" s="28" t="s">
        <v>14</v>
      </c>
      <c r="D20" s="58">
        <v>0.93</v>
      </c>
      <c r="E20" s="9"/>
      <c r="F20" s="63">
        <f t="shared" si="1"/>
        <v>0</v>
      </c>
    </row>
    <row r="21" spans="1:6" x14ac:dyDescent="0.2">
      <c r="A21" s="26">
        <v>3000515</v>
      </c>
      <c r="B21" s="27" t="s">
        <v>133</v>
      </c>
      <c r="C21" s="28" t="s">
        <v>14</v>
      </c>
      <c r="D21" s="58">
        <v>8.02</v>
      </c>
      <c r="E21" s="9"/>
      <c r="F21" s="63">
        <f t="shared" si="1"/>
        <v>0</v>
      </c>
    </row>
    <row r="22" spans="1:6" x14ac:dyDescent="0.2">
      <c r="A22" s="26">
        <v>3000443</v>
      </c>
      <c r="B22" s="27" t="s">
        <v>484</v>
      </c>
      <c r="C22" s="28" t="s">
        <v>14</v>
      </c>
      <c r="D22" s="58">
        <v>12.54</v>
      </c>
      <c r="E22" s="9"/>
      <c r="F22" s="63">
        <f t="shared" si="1"/>
        <v>0</v>
      </c>
    </row>
    <row r="23" spans="1:6" x14ac:dyDescent="0.2">
      <c r="A23" s="26">
        <v>3000499</v>
      </c>
      <c r="B23" s="27" t="s">
        <v>134</v>
      </c>
      <c r="C23" s="28" t="s">
        <v>14</v>
      </c>
      <c r="D23" s="58">
        <v>1.28</v>
      </c>
      <c r="E23" s="9"/>
      <c r="F23" s="63">
        <f t="shared" si="1"/>
        <v>0</v>
      </c>
    </row>
    <row r="24" spans="1:6" x14ac:dyDescent="0.2">
      <c r="A24" s="26">
        <v>3000551</v>
      </c>
      <c r="B24" s="27" t="s">
        <v>135</v>
      </c>
      <c r="C24" s="28" t="s">
        <v>14</v>
      </c>
      <c r="D24" s="58">
        <v>2.7</v>
      </c>
      <c r="E24" s="9"/>
      <c r="F24" s="63">
        <f t="shared" si="1"/>
        <v>0</v>
      </c>
    </row>
    <row r="25" spans="1:6" ht="15" customHeight="1" x14ac:dyDescent="0.2">
      <c r="A25" s="2" t="s">
        <v>160</v>
      </c>
      <c r="B25" s="195" t="s">
        <v>158</v>
      </c>
      <c r="C25" s="195"/>
      <c r="D25" s="195"/>
      <c r="E25" s="51"/>
      <c r="F25" s="61">
        <f>F2+F7+F12+F17</f>
        <v>0</v>
      </c>
    </row>
    <row r="26" spans="1:6" ht="15" customHeight="1" x14ac:dyDescent="0.2">
      <c r="A26" s="29" t="s">
        <v>160</v>
      </c>
      <c r="B26" s="194" t="s">
        <v>136</v>
      </c>
      <c r="C26" s="194"/>
      <c r="D26" s="194"/>
      <c r="F26" s="68">
        <f>+F25</f>
        <v>0</v>
      </c>
    </row>
  </sheetData>
  <autoFilter ref="A1:F26" xr:uid="{00000000-0009-0000-0000-000002000000}"/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89"/>
  <sheetViews>
    <sheetView zoomScale="145" zoomScaleNormal="145" workbookViewId="0">
      <selection activeCell="D35" sqref="D2:D35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25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7" ht="24" x14ac:dyDescent="0.2">
      <c r="A1" s="31" t="s">
        <v>161</v>
      </c>
      <c r="B1" s="31" t="s">
        <v>15</v>
      </c>
      <c r="C1" s="31" t="s">
        <v>16</v>
      </c>
      <c r="D1" s="31" t="s">
        <v>137</v>
      </c>
      <c r="E1" s="31" t="s">
        <v>138</v>
      </c>
    </row>
    <row r="2" spans="1:7" x14ac:dyDescent="0.2">
      <c r="A2" s="8">
        <v>1</v>
      </c>
      <c r="B2" s="32" t="s">
        <v>582</v>
      </c>
      <c r="C2" s="33">
        <v>18</v>
      </c>
      <c r="D2" s="54"/>
      <c r="E2" s="55">
        <f>C2*D2</f>
        <v>0</v>
      </c>
      <c r="G2" s="52"/>
    </row>
    <row r="3" spans="1:7" x14ac:dyDescent="0.2">
      <c r="A3" s="8">
        <v>2</v>
      </c>
      <c r="B3" s="32" t="s">
        <v>583</v>
      </c>
      <c r="C3" s="33">
        <v>6</v>
      </c>
      <c r="D3" s="54"/>
      <c r="E3" s="55">
        <f t="shared" ref="E3:E35" si="0">C3*D3</f>
        <v>0</v>
      </c>
      <c r="G3" s="52"/>
    </row>
    <row r="4" spans="1:7" x14ac:dyDescent="0.2">
      <c r="A4" s="8">
        <v>3</v>
      </c>
      <c r="B4" s="32" t="s">
        <v>584</v>
      </c>
      <c r="C4" s="33">
        <v>2</v>
      </c>
      <c r="D4" s="54"/>
      <c r="E4" s="55">
        <f t="shared" si="0"/>
        <v>0</v>
      </c>
      <c r="G4" s="52"/>
    </row>
    <row r="5" spans="1:7" x14ac:dyDescent="0.2">
      <c r="A5" s="8">
        <v>4</v>
      </c>
      <c r="B5" s="32" t="s">
        <v>585</v>
      </c>
      <c r="C5" s="33">
        <v>62</v>
      </c>
      <c r="D5" s="54"/>
      <c r="E5" s="55">
        <f t="shared" si="0"/>
        <v>0</v>
      </c>
      <c r="G5" s="52"/>
    </row>
    <row r="6" spans="1:7" x14ac:dyDescent="0.2">
      <c r="A6" s="8">
        <v>5</v>
      </c>
      <c r="B6" s="32" t="s">
        <v>586</v>
      </c>
      <c r="C6" s="33">
        <v>1</v>
      </c>
      <c r="D6" s="54"/>
      <c r="E6" s="55">
        <f t="shared" si="0"/>
        <v>0</v>
      </c>
      <c r="G6" s="52"/>
    </row>
    <row r="7" spans="1:7" x14ac:dyDescent="0.2">
      <c r="A7" s="8">
        <v>6</v>
      </c>
      <c r="B7" s="32" t="s">
        <v>209</v>
      </c>
      <c r="C7" s="33">
        <v>2</v>
      </c>
      <c r="D7" s="54"/>
      <c r="E7" s="55">
        <f t="shared" si="0"/>
        <v>0</v>
      </c>
      <c r="G7" s="52"/>
    </row>
    <row r="8" spans="1:7" x14ac:dyDescent="0.2">
      <c r="A8" s="8">
        <v>7</v>
      </c>
      <c r="B8" s="32" t="s">
        <v>587</v>
      </c>
      <c r="C8" s="33">
        <v>1</v>
      </c>
      <c r="D8" s="54"/>
      <c r="E8" s="55">
        <f t="shared" si="0"/>
        <v>0</v>
      </c>
      <c r="G8" s="52"/>
    </row>
    <row r="9" spans="1:7" x14ac:dyDescent="0.2">
      <c r="A9" s="8">
        <v>8</v>
      </c>
      <c r="B9" s="32" t="s">
        <v>588</v>
      </c>
      <c r="C9" s="33">
        <v>2</v>
      </c>
      <c r="D9" s="54"/>
      <c r="E9" s="55">
        <f t="shared" si="0"/>
        <v>0</v>
      </c>
      <c r="G9" s="52"/>
    </row>
    <row r="10" spans="1:7" x14ac:dyDescent="0.2">
      <c r="A10" s="8">
        <v>9</v>
      </c>
      <c r="B10" s="32" t="s">
        <v>142</v>
      </c>
      <c r="C10" s="33">
        <v>1</v>
      </c>
      <c r="D10" s="54"/>
      <c r="E10" s="55">
        <f t="shared" si="0"/>
        <v>0</v>
      </c>
      <c r="G10" s="52"/>
    </row>
    <row r="11" spans="1:7" x14ac:dyDescent="0.2">
      <c r="A11" s="8">
        <v>10</v>
      </c>
      <c r="B11" s="32" t="s">
        <v>589</v>
      </c>
      <c r="C11" s="33">
        <v>11</v>
      </c>
      <c r="D11" s="54"/>
      <c r="E11" s="55">
        <f t="shared" si="0"/>
        <v>0</v>
      </c>
      <c r="G11" s="52"/>
    </row>
    <row r="12" spans="1:7" x14ac:dyDescent="0.2">
      <c r="A12" s="8">
        <v>11</v>
      </c>
      <c r="B12" s="32" t="s">
        <v>590</v>
      </c>
      <c r="C12" s="33">
        <v>2</v>
      </c>
      <c r="D12" s="54"/>
      <c r="E12" s="55">
        <f t="shared" si="0"/>
        <v>0</v>
      </c>
      <c r="G12" s="52"/>
    </row>
    <row r="13" spans="1:7" x14ac:dyDescent="0.2">
      <c r="A13" s="8">
        <v>12</v>
      </c>
      <c r="B13" s="32" t="s">
        <v>591</v>
      </c>
      <c r="C13" s="33">
        <v>1</v>
      </c>
      <c r="D13" s="54"/>
      <c r="E13" s="55">
        <f t="shared" si="0"/>
        <v>0</v>
      </c>
      <c r="G13" s="52"/>
    </row>
    <row r="14" spans="1:7" x14ac:dyDescent="0.2">
      <c r="A14" s="8">
        <v>13</v>
      </c>
      <c r="B14" s="32" t="s">
        <v>592</v>
      </c>
      <c r="C14" s="33">
        <v>1</v>
      </c>
      <c r="D14" s="54"/>
      <c r="E14" s="55">
        <f t="shared" si="0"/>
        <v>0</v>
      </c>
      <c r="G14" s="52"/>
    </row>
    <row r="15" spans="1:7" x14ac:dyDescent="0.2">
      <c r="A15" s="8">
        <v>14</v>
      </c>
      <c r="B15" s="32" t="s">
        <v>143</v>
      </c>
      <c r="C15" s="33">
        <v>1</v>
      </c>
      <c r="D15" s="54"/>
      <c r="E15" s="55">
        <f t="shared" si="0"/>
        <v>0</v>
      </c>
      <c r="G15" s="52"/>
    </row>
    <row r="16" spans="1:7" x14ac:dyDescent="0.2">
      <c r="A16" s="8">
        <v>15</v>
      </c>
      <c r="B16" s="32" t="s">
        <v>593</v>
      </c>
      <c r="C16" s="33">
        <v>2</v>
      </c>
      <c r="D16" s="54"/>
      <c r="E16" s="55">
        <f t="shared" si="0"/>
        <v>0</v>
      </c>
      <c r="G16" s="52"/>
    </row>
    <row r="17" spans="1:7" x14ac:dyDescent="0.2">
      <c r="A17" s="8">
        <v>16</v>
      </c>
      <c r="B17" s="32" t="s">
        <v>144</v>
      </c>
      <c r="C17" s="33">
        <v>2</v>
      </c>
      <c r="D17" s="54"/>
      <c r="E17" s="55">
        <f t="shared" si="0"/>
        <v>0</v>
      </c>
      <c r="G17" s="52"/>
    </row>
    <row r="18" spans="1:7" x14ac:dyDescent="0.2">
      <c r="A18" s="8">
        <v>17</v>
      </c>
      <c r="B18" s="32" t="s">
        <v>594</v>
      </c>
      <c r="C18" s="33">
        <v>1</v>
      </c>
      <c r="D18" s="54"/>
      <c r="E18" s="55">
        <f t="shared" si="0"/>
        <v>0</v>
      </c>
      <c r="G18" s="52"/>
    </row>
    <row r="19" spans="1:7" x14ac:dyDescent="0.2">
      <c r="A19" s="8">
        <v>18</v>
      </c>
      <c r="B19" s="32" t="s">
        <v>595</v>
      </c>
      <c r="C19" s="33">
        <v>50</v>
      </c>
      <c r="D19" s="54"/>
      <c r="E19" s="55">
        <f t="shared" si="0"/>
        <v>0</v>
      </c>
      <c r="G19" s="52"/>
    </row>
    <row r="20" spans="1:7" x14ac:dyDescent="0.2">
      <c r="A20" s="8">
        <v>19</v>
      </c>
      <c r="B20" s="32" t="s">
        <v>596</v>
      </c>
      <c r="C20" s="33">
        <v>150</v>
      </c>
      <c r="D20" s="54"/>
      <c r="E20" s="55">
        <f t="shared" si="0"/>
        <v>0</v>
      </c>
      <c r="G20" s="52"/>
    </row>
    <row r="21" spans="1:7" x14ac:dyDescent="0.2">
      <c r="A21" s="8">
        <v>20</v>
      </c>
      <c r="B21" s="32" t="s">
        <v>597</v>
      </c>
      <c r="C21" s="33">
        <v>2965</v>
      </c>
      <c r="D21" s="54"/>
      <c r="E21" s="55">
        <f t="shared" si="0"/>
        <v>0</v>
      </c>
      <c r="G21" s="52"/>
    </row>
    <row r="22" spans="1:7" x14ac:dyDescent="0.2">
      <c r="A22" s="8">
        <v>21</v>
      </c>
      <c r="B22" s="32" t="s">
        <v>598</v>
      </c>
      <c r="C22" s="33">
        <v>3825</v>
      </c>
      <c r="D22" s="54"/>
      <c r="E22" s="55">
        <f t="shared" si="0"/>
        <v>0</v>
      </c>
      <c r="G22" s="52"/>
    </row>
    <row r="23" spans="1:7" x14ac:dyDescent="0.2">
      <c r="A23" s="8">
        <v>22</v>
      </c>
      <c r="B23" s="32" t="s">
        <v>599</v>
      </c>
      <c r="C23" s="33">
        <v>8895</v>
      </c>
      <c r="D23" s="54"/>
      <c r="E23" s="55">
        <f t="shared" si="0"/>
        <v>0</v>
      </c>
      <c r="G23" s="52"/>
    </row>
    <row r="24" spans="1:7" x14ac:dyDescent="0.2">
      <c r="A24" s="8">
        <v>23</v>
      </c>
      <c r="B24" s="32" t="s">
        <v>600</v>
      </c>
      <c r="C24" s="33">
        <v>21</v>
      </c>
      <c r="D24" s="54"/>
      <c r="E24" s="55">
        <f t="shared" si="0"/>
        <v>0</v>
      </c>
      <c r="G24" s="52"/>
    </row>
    <row r="25" spans="1:7" ht="36" x14ac:dyDescent="0.2">
      <c r="A25" s="8">
        <v>24</v>
      </c>
      <c r="B25" s="32" t="s">
        <v>601</v>
      </c>
      <c r="C25" s="33">
        <v>12</v>
      </c>
      <c r="D25" s="54"/>
      <c r="E25" s="55">
        <f t="shared" si="0"/>
        <v>0</v>
      </c>
      <c r="G25" s="52"/>
    </row>
    <row r="26" spans="1:7" ht="48" x14ac:dyDescent="0.2">
      <c r="A26" s="8">
        <v>25</v>
      </c>
      <c r="B26" s="32" t="s">
        <v>602</v>
      </c>
      <c r="C26" s="33">
        <v>24</v>
      </c>
      <c r="D26" s="54"/>
      <c r="E26" s="55">
        <f t="shared" si="0"/>
        <v>0</v>
      </c>
      <c r="G26" s="52"/>
    </row>
    <row r="27" spans="1:7" ht="36" x14ac:dyDescent="0.2">
      <c r="A27" s="8">
        <v>26</v>
      </c>
      <c r="B27" s="32" t="s">
        <v>603</v>
      </c>
      <c r="C27" s="33">
        <v>2</v>
      </c>
      <c r="D27" s="54"/>
      <c r="E27" s="55">
        <f t="shared" si="0"/>
        <v>0</v>
      </c>
      <c r="G27" s="52"/>
    </row>
    <row r="28" spans="1:7" ht="48" x14ac:dyDescent="0.2">
      <c r="A28" s="8">
        <v>27</v>
      </c>
      <c r="B28" s="32" t="s">
        <v>604</v>
      </c>
      <c r="C28" s="33">
        <v>2</v>
      </c>
      <c r="D28" s="54"/>
      <c r="E28" s="55">
        <f t="shared" si="0"/>
        <v>0</v>
      </c>
      <c r="G28" s="52"/>
    </row>
    <row r="29" spans="1:7" ht="24" x14ac:dyDescent="0.2">
      <c r="A29" s="8">
        <v>28</v>
      </c>
      <c r="B29" s="32" t="s">
        <v>605</v>
      </c>
      <c r="C29" s="33">
        <v>4</v>
      </c>
      <c r="D29" s="54"/>
      <c r="E29" s="55">
        <f t="shared" si="0"/>
        <v>0</v>
      </c>
      <c r="G29" s="52"/>
    </row>
    <row r="30" spans="1:7" ht="36" x14ac:dyDescent="0.2">
      <c r="A30" s="8">
        <v>29</v>
      </c>
      <c r="B30" s="32" t="s">
        <v>606</v>
      </c>
      <c r="C30" s="33">
        <v>2</v>
      </c>
      <c r="D30" s="54"/>
      <c r="E30" s="55">
        <f t="shared" si="0"/>
        <v>0</v>
      </c>
      <c r="G30" s="52"/>
    </row>
    <row r="31" spans="1:7" ht="36" x14ac:dyDescent="0.2">
      <c r="A31" s="8">
        <v>30</v>
      </c>
      <c r="B31" s="32" t="s">
        <v>607</v>
      </c>
      <c r="C31" s="33">
        <v>8</v>
      </c>
      <c r="D31" s="54"/>
      <c r="E31" s="55">
        <f t="shared" si="0"/>
        <v>0</v>
      </c>
      <c r="G31" s="52"/>
    </row>
    <row r="32" spans="1:7" ht="48" x14ac:dyDescent="0.2">
      <c r="A32" s="8">
        <v>31</v>
      </c>
      <c r="B32" s="32" t="s">
        <v>608</v>
      </c>
      <c r="C32" s="33">
        <v>2</v>
      </c>
      <c r="D32" s="54"/>
      <c r="E32" s="55">
        <f t="shared" si="0"/>
        <v>0</v>
      </c>
      <c r="G32" s="52"/>
    </row>
    <row r="33" spans="1:7" x14ac:dyDescent="0.2">
      <c r="A33" s="8">
        <v>32</v>
      </c>
      <c r="B33" s="32" t="s">
        <v>609</v>
      </c>
      <c r="C33" s="33">
        <v>14</v>
      </c>
      <c r="D33" s="54"/>
      <c r="E33" s="55">
        <f t="shared" si="0"/>
        <v>0</v>
      </c>
      <c r="G33" s="52"/>
    </row>
    <row r="34" spans="1:7" ht="24" x14ac:dyDescent="0.2">
      <c r="A34" s="8">
        <v>33</v>
      </c>
      <c r="B34" s="32" t="s">
        <v>610</v>
      </c>
      <c r="C34" s="33">
        <v>36</v>
      </c>
      <c r="D34" s="54"/>
      <c r="E34" s="55">
        <f t="shared" si="0"/>
        <v>0</v>
      </c>
      <c r="G34" s="52"/>
    </row>
    <row r="35" spans="1:7" x14ac:dyDescent="0.2">
      <c r="A35" s="8">
        <v>34</v>
      </c>
      <c r="B35" s="32" t="s">
        <v>611</v>
      </c>
      <c r="C35" s="33">
        <v>320</v>
      </c>
      <c r="D35" s="54"/>
      <c r="E35" s="55">
        <f t="shared" si="0"/>
        <v>0</v>
      </c>
      <c r="G35" s="52"/>
    </row>
    <row r="36" spans="1:7" x14ac:dyDescent="0.2">
      <c r="A36" s="8">
        <v>35</v>
      </c>
      <c r="B36" s="32"/>
      <c r="C36" s="33"/>
      <c r="D36" s="54"/>
      <c r="E36" s="55"/>
      <c r="G36" s="52"/>
    </row>
    <row r="37" spans="1:7" x14ac:dyDescent="0.2">
      <c r="A37" s="8">
        <v>36</v>
      </c>
      <c r="B37" s="32"/>
      <c r="C37" s="33"/>
      <c r="D37" s="54"/>
      <c r="E37" s="55"/>
      <c r="G37" s="52"/>
    </row>
    <row r="38" spans="1:7" x14ac:dyDescent="0.2">
      <c r="A38" s="8">
        <v>37</v>
      </c>
      <c r="B38" s="32"/>
      <c r="C38" s="33"/>
      <c r="D38" s="54"/>
      <c r="E38" s="55"/>
      <c r="G38" s="52"/>
    </row>
    <row r="39" spans="1:7" x14ac:dyDescent="0.2">
      <c r="A39" s="8">
        <v>38</v>
      </c>
      <c r="B39" s="32"/>
      <c r="C39" s="33"/>
      <c r="D39" s="54"/>
      <c r="E39" s="55"/>
      <c r="G39" s="52"/>
    </row>
    <row r="40" spans="1:7" x14ac:dyDescent="0.2">
      <c r="A40" s="8">
        <v>39</v>
      </c>
      <c r="B40" s="32"/>
      <c r="C40" s="33"/>
      <c r="D40" s="54"/>
      <c r="E40" s="55"/>
      <c r="G40" s="52"/>
    </row>
    <row r="41" spans="1:7" x14ac:dyDescent="0.2">
      <c r="A41" s="8">
        <v>40</v>
      </c>
      <c r="B41" s="32"/>
      <c r="C41" s="33"/>
      <c r="D41" s="54"/>
      <c r="E41" s="55"/>
      <c r="G41" s="52"/>
    </row>
    <row r="42" spans="1:7" hidden="1" x14ac:dyDescent="0.2">
      <c r="A42" s="8">
        <v>41</v>
      </c>
      <c r="B42" s="32"/>
      <c r="C42" s="33"/>
      <c r="D42" s="54"/>
      <c r="E42" s="55"/>
      <c r="G42" s="52"/>
    </row>
    <row r="43" spans="1:7" hidden="1" x14ac:dyDescent="0.2">
      <c r="A43" s="8">
        <v>42</v>
      </c>
      <c r="B43" s="32"/>
      <c r="C43" s="33"/>
      <c r="D43" s="54"/>
      <c r="E43" s="55"/>
      <c r="G43" s="52"/>
    </row>
    <row r="44" spans="1:7" hidden="1" x14ac:dyDescent="0.2">
      <c r="A44" s="8">
        <v>43</v>
      </c>
      <c r="B44" s="32"/>
      <c r="C44" s="33"/>
      <c r="D44" s="54"/>
      <c r="E44" s="55"/>
      <c r="G44" s="52"/>
    </row>
    <row r="45" spans="1:7" hidden="1" x14ac:dyDescent="0.2">
      <c r="A45" s="8">
        <v>44</v>
      </c>
      <c r="B45" s="32"/>
      <c r="C45" s="33"/>
      <c r="D45" s="54"/>
      <c r="E45" s="55"/>
      <c r="G45" s="52"/>
    </row>
    <row r="46" spans="1:7" hidden="1" x14ac:dyDescent="0.2">
      <c r="A46" s="8">
        <v>46</v>
      </c>
      <c r="B46" s="32"/>
      <c r="C46" s="33"/>
      <c r="D46" s="54"/>
      <c r="E46" s="55"/>
      <c r="G46" s="52"/>
    </row>
    <row r="47" spans="1:7" hidden="1" x14ac:dyDescent="0.2">
      <c r="A47" s="8">
        <v>47</v>
      </c>
      <c r="B47" s="32"/>
      <c r="C47" s="33"/>
      <c r="D47" s="54"/>
      <c r="E47" s="55"/>
      <c r="G47" s="52"/>
    </row>
    <row r="48" spans="1:7" hidden="1" x14ac:dyDescent="0.2">
      <c r="A48" s="8">
        <v>48</v>
      </c>
      <c r="B48" s="32"/>
      <c r="C48" s="33"/>
      <c r="D48" s="54"/>
      <c r="E48" s="55"/>
      <c r="G48" s="52"/>
    </row>
    <row r="49" spans="1:7" hidden="1" x14ac:dyDescent="0.2">
      <c r="A49" s="8">
        <v>49</v>
      </c>
      <c r="B49" s="32"/>
      <c r="C49" s="33"/>
      <c r="D49" s="54"/>
      <c r="E49" s="55"/>
      <c r="G49" s="52"/>
    </row>
    <row r="50" spans="1:7" hidden="1" x14ac:dyDescent="0.2">
      <c r="A50" s="8">
        <v>50</v>
      </c>
      <c r="B50" s="32"/>
      <c r="C50" s="33"/>
      <c r="D50" s="54"/>
      <c r="E50" s="55"/>
      <c r="G50" s="52"/>
    </row>
    <row r="51" spans="1:7" hidden="1" x14ac:dyDescent="0.2">
      <c r="A51" s="8">
        <v>51</v>
      </c>
      <c r="B51" s="32"/>
      <c r="C51" s="33"/>
      <c r="D51" s="54"/>
      <c r="E51" s="55"/>
      <c r="G51" s="52"/>
    </row>
    <row r="52" spans="1:7" hidden="1" x14ac:dyDescent="0.2">
      <c r="A52" s="8">
        <v>52</v>
      </c>
      <c r="B52" s="32"/>
      <c r="C52" s="33"/>
      <c r="D52" s="54"/>
      <c r="E52" s="55"/>
      <c r="G52" s="52"/>
    </row>
    <row r="53" spans="1:7" hidden="1" x14ac:dyDescent="0.2">
      <c r="A53" s="8">
        <v>53</v>
      </c>
      <c r="B53" s="32"/>
      <c r="C53" s="33"/>
      <c r="D53" s="54"/>
      <c r="E53" s="55"/>
      <c r="G53" s="52"/>
    </row>
    <row r="54" spans="1:7" hidden="1" x14ac:dyDescent="0.2">
      <c r="A54" s="8">
        <v>54</v>
      </c>
      <c r="B54" s="32"/>
      <c r="C54" s="33"/>
      <c r="D54" s="54"/>
      <c r="E54" s="55"/>
      <c r="G54" s="52"/>
    </row>
    <row r="55" spans="1:7" hidden="1" x14ac:dyDescent="0.2">
      <c r="A55" s="8">
        <v>55</v>
      </c>
      <c r="B55" s="32"/>
      <c r="C55" s="33"/>
      <c r="D55" s="54"/>
      <c r="E55" s="55"/>
      <c r="G55" s="52"/>
    </row>
    <row r="56" spans="1:7" hidden="1" x14ac:dyDescent="0.2">
      <c r="A56" s="8">
        <v>57</v>
      </c>
      <c r="B56" s="32"/>
      <c r="C56" s="33"/>
      <c r="D56" s="54"/>
      <c r="E56" s="55"/>
      <c r="G56" s="52"/>
    </row>
    <row r="57" spans="1:7" hidden="1" x14ac:dyDescent="0.2">
      <c r="A57" s="8">
        <v>58</v>
      </c>
      <c r="B57" s="32"/>
      <c r="C57" s="33"/>
      <c r="D57" s="54"/>
      <c r="E57" s="55"/>
      <c r="G57" s="52"/>
    </row>
    <row r="58" spans="1:7" hidden="1" x14ac:dyDescent="0.2">
      <c r="A58" s="8">
        <v>59</v>
      </c>
      <c r="B58" s="32"/>
      <c r="C58" s="33"/>
      <c r="D58" s="54"/>
      <c r="E58" s="55"/>
      <c r="G58" s="52"/>
    </row>
    <row r="59" spans="1:7" hidden="1" x14ac:dyDescent="0.2">
      <c r="A59" s="8">
        <v>60</v>
      </c>
      <c r="B59" s="32"/>
      <c r="C59" s="33"/>
      <c r="D59" s="54"/>
      <c r="E59" s="55"/>
      <c r="G59" s="52"/>
    </row>
    <row r="60" spans="1:7" hidden="1" x14ac:dyDescent="0.2">
      <c r="A60" s="8">
        <v>61</v>
      </c>
      <c r="B60" s="32"/>
      <c r="C60" s="33"/>
      <c r="D60" s="54"/>
      <c r="E60" s="55"/>
      <c r="G60" s="52"/>
    </row>
    <row r="61" spans="1:7" hidden="1" x14ac:dyDescent="0.2">
      <c r="A61" s="8">
        <v>62</v>
      </c>
      <c r="B61" s="32"/>
      <c r="C61" s="33"/>
      <c r="D61" s="54"/>
      <c r="E61" s="55"/>
      <c r="G61" s="52"/>
    </row>
    <row r="62" spans="1:7" hidden="1" x14ac:dyDescent="0.2">
      <c r="A62" s="8">
        <v>63</v>
      </c>
      <c r="B62" s="32"/>
      <c r="C62" s="33"/>
      <c r="D62" s="54"/>
      <c r="E62" s="55"/>
      <c r="G62" s="52"/>
    </row>
    <row r="63" spans="1:7" hidden="1" x14ac:dyDescent="0.2">
      <c r="A63" s="8">
        <v>64</v>
      </c>
      <c r="B63" s="32"/>
      <c r="C63" s="33"/>
      <c r="D63" s="54"/>
      <c r="E63" s="55"/>
      <c r="G63" s="52"/>
    </row>
    <row r="64" spans="1:7" hidden="1" x14ac:dyDescent="0.2">
      <c r="A64" s="8">
        <v>65</v>
      </c>
      <c r="B64" s="32"/>
      <c r="C64" s="33"/>
      <c r="D64" s="54"/>
      <c r="E64" s="55"/>
      <c r="G64" s="52"/>
    </row>
    <row r="65" spans="1:7" hidden="1" x14ac:dyDescent="0.2">
      <c r="A65" s="8">
        <v>66</v>
      </c>
      <c r="B65" s="32"/>
      <c r="C65" s="33"/>
      <c r="D65" s="54"/>
      <c r="E65" s="55"/>
      <c r="G65" s="52"/>
    </row>
    <row r="66" spans="1:7" hidden="1" x14ac:dyDescent="0.2">
      <c r="A66" s="8">
        <v>67</v>
      </c>
      <c r="B66" s="32"/>
      <c r="C66" s="33"/>
      <c r="D66" s="54"/>
      <c r="E66" s="55"/>
      <c r="G66" s="52"/>
    </row>
    <row r="67" spans="1:7" hidden="1" x14ac:dyDescent="0.2">
      <c r="A67" s="8">
        <v>68</v>
      </c>
      <c r="B67" s="32"/>
      <c r="C67" s="33"/>
      <c r="D67" s="54"/>
      <c r="E67" s="55"/>
      <c r="G67" s="52"/>
    </row>
    <row r="68" spans="1:7" hidden="1" x14ac:dyDescent="0.2">
      <c r="A68" s="8">
        <v>69</v>
      </c>
      <c r="B68" s="32"/>
      <c r="C68" s="33"/>
      <c r="D68" s="54"/>
      <c r="E68" s="55"/>
      <c r="G68" s="52"/>
    </row>
    <row r="69" spans="1:7" hidden="1" x14ac:dyDescent="0.2">
      <c r="A69" s="8">
        <v>70</v>
      </c>
      <c r="B69" s="32"/>
      <c r="C69" s="33"/>
      <c r="D69" s="54"/>
      <c r="E69" s="55"/>
      <c r="G69" s="52"/>
    </row>
    <row r="70" spans="1:7" hidden="1" x14ac:dyDescent="0.2">
      <c r="A70" s="8">
        <v>71</v>
      </c>
      <c r="B70" s="32"/>
      <c r="C70" s="33"/>
      <c r="D70" s="54"/>
      <c r="E70" s="55"/>
      <c r="G70" s="52"/>
    </row>
    <row r="71" spans="1:7" hidden="1" x14ac:dyDescent="0.2">
      <c r="A71" s="8">
        <v>72</v>
      </c>
      <c r="B71" s="32"/>
      <c r="C71" s="33"/>
      <c r="D71" s="54"/>
      <c r="E71" s="55"/>
      <c r="G71" s="52"/>
    </row>
    <row r="72" spans="1:7" hidden="1" x14ac:dyDescent="0.2">
      <c r="A72" s="8">
        <v>73</v>
      </c>
      <c r="B72" s="32"/>
      <c r="C72" s="33"/>
      <c r="D72" s="54"/>
      <c r="E72" s="55"/>
      <c r="G72" s="52"/>
    </row>
    <row r="73" spans="1:7" hidden="1" x14ac:dyDescent="0.2">
      <c r="A73" s="8">
        <v>74</v>
      </c>
      <c r="B73" s="32"/>
      <c r="C73" s="33"/>
      <c r="D73" s="54"/>
      <c r="E73" s="55"/>
      <c r="G73" s="52"/>
    </row>
    <row r="74" spans="1:7" hidden="1" x14ac:dyDescent="0.2">
      <c r="A74" s="8">
        <v>75</v>
      </c>
      <c r="B74" s="32"/>
      <c r="C74" s="33"/>
      <c r="D74" s="54"/>
      <c r="E74" s="55"/>
      <c r="G74" s="52"/>
    </row>
    <row r="75" spans="1:7" hidden="1" x14ac:dyDescent="0.2">
      <c r="A75" s="8">
        <v>76</v>
      </c>
      <c r="B75" s="32"/>
      <c r="C75" s="33"/>
      <c r="D75" s="54"/>
      <c r="E75" s="55"/>
      <c r="G75" s="52"/>
    </row>
    <row r="76" spans="1:7" hidden="1" x14ac:dyDescent="0.2">
      <c r="A76" s="8">
        <v>77</v>
      </c>
      <c r="B76" s="32"/>
      <c r="C76" s="33"/>
      <c r="D76" s="54"/>
      <c r="E76" s="55"/>
      <c r="G76" s="52"/>
    </row>
    <row r="77" spans="1:7" hidden="1" x14ac:dyDescent="0.2">
      <c r="A77" s="8">
        <v>78</v>
      </c>
      <c r="B77" s="32"/>
      <c r="C77" s="33"/>
      <c r="D77" s="54"/>
      <c r="E77" s="55"/>
      <c r="G77" s="52"/>
    </row>
    <row r="78" spans="1:7" hidden="1" x14ac:dyDescent="0.2">
      <c r="A78" s="8">
        <v>79</v>
      </c>
      <c r="B78" s="32"/>
      <c r="C78" s="33"/>
      <c r="D78" s="54"/>
      <c r="E78" s="55"/>
      <c r="G78" s="52"/>
    </row>
    <row r="79" spans="1:7" hidden="1" x14ac:dyDescent="0.2">
      <c r="A79" s="8">
        <v>81</v>
      </c>
      <c r="B79" s="32"/>
      <c r="C79" s="33"/>
      <c r="D79" s="54"/>
      <c r="E79" s="55"/>
      <c r="G79" s="52"/>
    </row>
    <row r="80" spans="1:7" hidden="1" x14ac:dyDescent="0.2">
      <c r="A80" s="8">
        <v>82</v>
      </c>
      <c r="B80" s="32"/>
      <c r="C80" s="33"/>
      <c r="D80" s="54"/>
      <c r="E80" s="55"/>
      <c r="G80" s="52"/>
    </row>
    <row r="81" spans="1:7" hidden="1" x14ac:dyDescent="0.2">
      <c r="A81" s="8">
        <v>83</v>
      </c>
      <c r="B81" s="32"/>
      <c r="C81" s="33"/>
      <c r="D81" s="54"/>
      <c r="E81" s="55"/>
      <c r="G81" s="52"/>
    </row>
    <row r="82" spans="1:7" hidden="1" x14ac:dyDescent="0.2">
      <c r="A82" s="8">
        <v>84</v>
      </c>
      <c r="B82" s="32"/>
      <c r="C82" s="33"/>
      <c r="D82" s="54"/>
      <c r="E82" s="55"/>
      <c r="G82" s="52"/>
    </row>
    <row r="83" spans="1:7" hidden="1" x14ac:dyDescent="0.2">
      <c r="A83" s="8">
        <v>85</v>
      </c>
      <c r="B83" s="32"/>
      <c r="C83" s="33"/>
      <c r="D83" s="54"/>
      <c r="E83" s="55"/>
      <c r="G83" s="52"/>
    </row>
    <row r="84" spans="1:7" hidden="1" x14ac:dyDescent="0.2">
      <c r="A84" s="8">
        <v>86</v>
      </c>
      <c r="B84" s="32"/>
      <c r="C84" s="33"/>
      <c r="D84" s="54"/>
      <c r="E84" s="55"/>
      <c r="G84" s="52"/>
    </row>
    <row r="85" spans="1:7" hidden="1" x14ac:dyDescent="0.2">
      <c r="A85" s="8">
        <v>87</v>
      </c>
      <c r="B85" s="32"/>
      <c r="C85" s="33"/>
      <c r="D85" s="54"/>
      <c r="E85" s="55"/>
      <c r="G85" s="52"/>
    </row>
    <row r="86" spans="1:7" hidden="1" x14ac:dyDescent="0.2">
      <c r="A86" s="8">
        <v>88</v>
      </c>
      <c r="B86" s="32"/>
      <c r="C86" s="33"/>
      <c r="D86" s="54"/>
      <c r="E86" s="55"/>
      <c r="G86" s="52"/>
    </row>
    <row r="87" spans="1:7" hidden="1" x14ac:dyDescent="0.2">
      <c r="A87" s="8">
        <v>89</v>
      </c>
      <c r="B87" s="32"/>
      <c r="C87" s="33"/>
      <c r="D87" s="54"/>
      <c r="E87" s="55"/>
      <c r="G87" s="52"/>
    </row>
    <row r="88" spans="1:7" hidden="1" x14ac:dyDescent="0.2">
      <c r="A88" s="8">
        <v>90</v>
      </c>
      <c r="B88" s="32"/>
      <c r="C88" s="33"/>
      <c r="D88" s="54"/>
      <c r="E88" s="55"/>
      <c r="G88" s="52"/>
    </row>
    <row r="89" spans="1:7" x14ac:dyDescent="0.2">
      <c r="A89" s="196" t="s">
        <v>23</v>
      </c>
      <c r="B89" s="196"/>
      <c r="C89" s="196"/>
      <c r="D89" s="196"/>
      <c r="E89" s="57">
        <f>SUM(E2:E88)</f>
        <v>0</v>
      </c>
      <c r="G89" s="52"/>
    </row>
  </sheetData>
  <mergeCells count="1">
    <mergeCell ref="A89:D89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0"/>
  <sheetViews>
    <sheetView workbookViewId="0">
      <selection activeCell="I35" sqref="I35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25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 x14ac:dyDescent="0.2">
      <c r="A1" s="31" t="s">
        <v>161</v>
      </c>
      <c r="B1" s="31" t="s">
        <v>15</v>
      </c>
      <c r="C1" s="31" t="s">
        <v>16</v>
      </c>
      <c r="D1" s="31" t="s">
        <v>137</v>
      </c>
      <c r="E1" s="31" t="s">
        <v>138</v>
      </c>
    </row>
    <row r="2" spans="1:6" ht="36" x14ac:dyDescent="0.2">
      <c r="A2" s="34">
        <v>1</v>
      </c>
      <c r="B2" s="35" t="s">
        <v>490</v>
      </c>
      <c r="C2" s="32"/>
      <c r="D2" s="54">
        <v>5.63</v>
      </c>
      <c r="E2" s="55">
        <f>C2*D2</f>
        <v>0</v>
      </c>
      <c r="F2" s="36"/>
    </row>
    <row r="3" spans="1:6" x14ac:dyDescent="0.2">
      <c r="A3" s="34">
        <v>2</v>
      </c>
      <c r="B3" s="35" t="s">
        <v>210</v>
      </c>
      <c r="C3" s="32"/>
      <c r="D3" s="54">
        <v>102.648</v>
      </c>
      <c r="E3" s="55">
        <f t="shared" ref="E3:E9" si="0">C3*D3</f>
        <v>0</v>
      </c>
      <c r="F3" s="36"/>
    </row>
    <row r="4" spans="1:6" ht="36.75" customHeight="1" x14ac:dyDescent="0.2">
      <c r="A4" s="34">
        <v>3</v>
      </c>
      <c r="B4" s="35" t="s">
        <v>491</v>
      </c>
      <c r="C4" s="37"/>
      <c r="D4" s="54">
        <v>58.13</v>
      </c>
      <c r="E4" s="55">
        <f t="shared" si="0"/>
        <v>0</v>
      </c>
      <c r="F4" s="36"/>
    </row>
    <row r="5" spans="1:6" ht="36.75" customHeight="1" x14ac:dyDescent="0.2">
      <c r="A5" s="34">
        <v>4</v>
      </c>
      <c r="B5" s="35" t="s">
        <v>492</v>
      </c>
      <c r="C5" s="32"/>
      <c r="D5" s="54">
        <v>26.25</v>
      </c>
      <c r="E5" s="55">
        <f t="shared" si="0"/>
        <v>0</v>
      </c>
      <c r="F5" s="36"/>
    </row>
    <row r="6" spans="1:6" ht="20.100000000000001" customHeight="1" x14ac:dyDescent="0.2">
      <c r="A6" s="34">
        <v>5</v>
      </c>
      <c r="B6" s="35" t="s">
        <v>139</v>
      </c>
      <c r="C6" s="32"/>
      <c r="D6" s="54">
        <v>1.21</v>
      </c>
      <c r="E6" s="55">
        <f t="shared" si="0"/>
        <v>0</v>
      </c>
      <c r="F6" s="36"/>
    </row>
    <row r="7" spans="1:6" ht="20.100000000000001" customHeight="1" x14ac:dyDescent="0.2">
      <c r="A7" s="34">
        <v>6</v>
      </c>
      <c r="B7" s="35" t="s">
        <v>140</v>
      </c>
      <c r="C7" s="32"/>
      <c r="D7" s="54">
        <v>56.384999999999998</v>
      </c>
      <c r="E7" s="55">
        <f t="shared" si="0"/>
        <v>0</v>
      </c>
      <c r="F7" s="36"/>
    </row>
    <row r="8" spans="1:6" ht="20.100000000000001" customHeight="1" x14ac:dyDescent="0.2">
      <c r="A8" s="34">
        <v>7</v>
      </c>
      <c r="B8" s="35" t="s">
        <v>20</v>
      </c>
      <c r="C8" s="32"/>
      <c r="D8" s="54">
        <v>24.18</v>
      </c>
      <c r="E8" s="55">
        <f t="shared" si="0"/>
        <v>0</v>
      </c>
      <c r="F8" s="36"/>
    </row>
    <row r="9" spans="1:6" ht="36" x14ac:dyDescent="0.2">
      <c r="A9" s="34">
        <v>8</v>
      </c>
      <c r="B9" s="35" t="s">
        <v>493</v>
      </c>
      <c r="C9" s="32"/>
      <c r="D9" s="54">
        <v>93.75</v>
      </c>
      <c r="E9" s="55">
        <f t="shared" si="0"/>
        <v>0</v>
      </c>
      <c r="F9" s="36"/>
    </row>
    <row r="10" spans="1:6" x14ac:dyDescent="0.2">
      <c r="A10" s="197" t="s">
        <v>23</v>
      </c>
      <c r="B10" s="197"/>
      <c r="C10" s="197"/>
      <c r="D10" s="197"/>
      <c r="E10" s="56">
        <f>SUM(E2:E9)</f>
        <v>0</v>
      </c>
    </row>
  </sheetData>
  <autoFilter ref="A1:E10" xr:uid="{00000000-0009-0000-0000-000004000000}"/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K76"/>
  <sheetViews>
    <sheetView zoomScale="130" zoomScaleNormal="130" workbookViewId="0">
      <selection activeCell="H24" sqref="H24"/>
    </sheetView>
  </sheetViews>
  <sheetFormatPr baseColWidth="10" defaultColWidth="8.85546875" defaultRowHeight="12" x14ac:dyDescent="0.2"/>
  <cols>
    <col min="1" max="1" width="6.28515625" style="91" customWidth="1"/>
    <col min="2" max="2" width="8.85546875" style="91" customWidth="1"/>
    <col min="3" max="3" width="44.28515625" style="91" customWidth="1"/>
    <col min="4" max="4" width="4.85546875" style="91" customWidth="1"/>
    <col min="5" max="5" width="8.28515625" style="91" customWidth="1"/>
    <col min="6" max="6" width="10" style="91" customWidth="1"/>
    <col min="7" max="7" width="12.7109375" style="91" customWidth="1"/>
    <col min="8" max="8" width="11.5703125" style="91" customWidth="1"/>
    <col min="9" max="9" width="18" style="91" customWidth="1"/>
    <col min="10" max="10" width="1.85546875" style="91" customWidth="1"/>
    <col min="11" max="11" width="17.85546875" style="91" customWidth="1"/>
    <col min="12" max="12" width="10.85546875" style="91" bestFit="1" customWidth="1"/>
    <col min="13" max="16384" width="8.85546875" style="91"/>
  </cols>
  <sheetData>
    <row r="1" spans="1:11" ht="24" x14ac:dyDescent="0.2">
      <c r="A1" s="89" t="s">
        <v>161</v>
      </c>
      <c r="B1" s="89" t="s">
        <v>215</v>
      </c>
      <c r="C1" s="89" t="s">
        <v>216</v>
      </c>
      <c r="D1" s="89" t="s">
        <v>217</v>
      </c>
      <c r="E1" s="89" t="s">
        <v>16</v>
      </c>
      <c r="F1" s="89" t="s">
        <v>536</v>
      </c>
      <c r="G1" s="89" t="s">
        <v>537</v>
      </c>
    </row>
    <row r="2" spans="1:11" ht="14.25" customHeight="1" x14ac:dyDescent="0.2">
      <c r="A2" s="159" t="s">
        <v>538</v>
      </c>
      <c r="B2" s="160" t="s">
        <v>214</v>
      </c>
      <c r="C2" s="161" t="s">
        <v>218</v>
      </c>
      <c r="D2" s="162" t="s">
        <v>214</v>
      </c>
      <c r="E2" s="145" t="s">
        <v>214</v>
      </c>
      <c r="F2" s="145" t="s">
        <v>214</v>
      </c>
      <c r="G2" s="163">
        <f>SUM(G3:G11)</f>
        <v>0</v>
      </c>
      <c r="I2" s="150"/>
      <c r="K2" s="151"/>
    </row>
    <row r="3" spans="1:11" x14ac:dyDescent="0.2">
      <c r="A3" s="164" t="s">
        <v>539</v>
      </c>
      <c r="B3" s="162" t="s">
        <v>697</v>
      </c>
      <c r="C3" s="165" t="s">
        <v>698</v>
      </c>
      <c r="D3" s="162" t="s">
        <v>8</v>
      </c>
      <c r="E3" s="145">
        <v>230.4316</v>
      </c>
      <c r="F3" s="146"/>
      <c r="G3" s="166">
        <f>E3*F3</f>
        <v>0</v>
      </c>
      <c r="I3" s="152"/>
      <c r="K3" s="149"/>
    </row>
    <row r="4" spans="1:11" x14ac:dyDescent="0.2">
      <c r="A4" s="164" t="s">
        <v>540</v>
      </c>
      <c r="B4" s="162" t="s">
        <v>675</v>
      </c>
      <c r="C4" s="165" t="s">
        <v>676</v>
      </c>
      <c r="D4" s="162" t="s">
        <v>8</v>
      </c>
      <c r="E4" s="145">
        <v>230.4316</v>
      </c>
      <c r="F4" s="146"/>
      <c r="G4" s="166">
        <f t="shared" ref="G4:G11" si="0">E4*F4</f>
        <v>0</v>
      </c>
      <c r="I4" s="152"/>
      <c r="K4" s="149"/>
    </row>
    <row r="5" spans="1:11" x14ac:dyDescent="0.2">
      <c r="A5" s="164" t="s">
        <v>541</v>
      </c>
      <c r="B5" s="162" t="s">
        <v>677</v>
      </c>
      <c r="C5" s="165" t="s">
        <v>678</v>
      </c>
      <c r="D5" s="162" t="s">
        <v>194</v>
      </c>
      <c r="E5" s="145">
        <v>90.094099999999997</v>
      </c>
      <c r="F5" s="146"/>
      <c r="G5" s="166">
        <f t="shared" si="0"/>
        <v>0</v>
      </c>
      <c r="I5" s="152"/>
      <c r="K5" s="149"/>
    </row>
    <row r="6" spans="1:11" ht="24" x14ac:dyDescent="0.2">
      <c r="A6" s="164" t="s">
        <v>542</v>
      </c>
      <c r="B6" s="162" t="s">
        <v>699</v>
      </c>
      <c r="C6" s="165" t="s">
        <v>700</v>
      </c>
      <c r="D6" s="162" t="s">
        <v>122</v>
      </c>
      <c r="E6" s="145">
        <f>0.1545-0.0000372699743887226</f>
        <v>0.15446273002561128</v>
      </c>
      <c r="F6" s="146"/>
      <c r="G6" s="166">
        <f t="shared" si="0"/>
        <v>0</v>
      </c>
      <c r="I6" s="152"/>
      <c r="K6" s="149"/>
    </row>
    <row r="7" spans="1:11" ht="24" x14ac:dyDescent="0.2">
      <c r="A7" s="164" t="s">
        <v>543</v>
      </c>
      <c r="B7" s="162" t="s">
        <v>695</v>
      </c>
      <c r="C7" s="165" t="s">
        <v>696</v>
      </c>
      <c r="D7" s="162" t="s">
        <v>122</v>
      </c>
      <c r="E7" s="145">
        <v>8.2400000000000001E-2</v>
      </c>
      <c r="F7" s="146"/>
      <c r="G7" s="166">
        <f t="shared" si="0"/>
        <v>0</v>
      </c>
      <c r="I7" s="152"/>
      <c r="K7" s="149"/>
    </row>
    <row r="8" spans="1:11" x14ac:dyDescent="0.2">
      <c r="A8" s="164" t="s">
        <v>544</v>
      </c>
      <c r="B8" s="162" t="s">
        <v>701</v>
      </c>
      <c r="C8" s="165" t="s">
        <v>702</v>
      </c>
      <c r="D8" s="162" t="s">
        <v>8</v>
      </c>
      <c r="E8" s="145">
        <v>18.437000000000001</v>
      </c>
      <c r="F8" s="146"/>
      <c r="G8" s="166">
        <f t="shared" si="0"/>
        <v>0</v>
      </c>
      <c r="I8" s="152"/>
      <c r="K8" s="149"/>
    </row>
    <row r="9" spans="1:11" x14ac:dyDescent="0.2">
      <c r="A9" s="164" t="s">
        <v>545</v>
      </c>
      <c r="B9" s="162" t="s">
        <v>703</v>
      </c>
      <c r="C9" s="165" t="s">
        <v>704</v>
      </c>
      <c r="D9" s="162" t="s">
        <v>14</v>
      </c>
      <c r="E9" s="145">
        <v>3</v>
      </c>
      <c r="F9" s="146"/>
      <c r="G9" s="166">
        <f t="shared" si="0"/>
        <v>0</v>
      </c>
      <c r="I9" s="152"/>
      <c r="K9" s="149"/>
    </row>
    <row r="10" spans="1:11" ht="23.25" customHeight="1" x14ac:dyDescent="0.2">
      <c r="A10" s="164" t="s">
        <v>653</v>
      </c>
      <c r="B10" s="162" t="s">
        <v>655</v>
      </c>
      <c r="C10" s="165" t="s">
        <v>654</v>
      </c>
      <c r="D10" s="162" t="s">
        <v>122</v>
      </c>
      <c r="E10" s="145">
        <v>125.3716</v>
      </c>
      <c r="F10" s="146"/>
      <c r="G10" s="166">
        <f t="shared" si="0"/>
        <v>0</v>
      </c>
      <c r="I10" s="152"/>
      <c r="K10" s="149"/>
    </row>
    <row r="11" spans="1:11" ht="23.25" customHeight="1" x14ac:dyDescent="0.2">
      <c r="A11" s="164" t="s">
        <v>658</v>
      </c>
      <c r="B11" s="162" t="s">
        <v>656</v>
      </c>
      <c r="C11" s="165" t="s">
        <v>657</v>
      </c>
      <c r="D11" s="162" t="s">
        <v>14</v>
      </c>
      <c r="E11" s="145">
        <v>1</v>
      </c>
      <c r="F11" s="146"/>
      <c r="G11" s="166">
        <f t="shared" si="0"/>
        <v>0</v>
      </c>
      <c r="I11" s="152"/>
      <c r="K11" s="149"/>
    </row>
    <row r="12" spans="1:11" x14ac:dyDescent="0.2">
      <c r="A12" s="159" t="s">
        <v>546</v>
      </c>
      <c r="B12" s="162" t="s">
        <v>214</v>
      </c>
      <c r="C12" s="161" t="s">
        <v>219</v>
      </c>
      <c r="D12" s="162" t="s">
        <v>214</v>
      </c>
      <c r="E12" s="145" t="s">
        <v>214</v>
      </c>
      <c r="F12" s="145"/>
      <c r="G12" s="163">
        <f>SUM(G13:G19)</f>
        <v>0</v>
      </c>
      <c r="I12" s="153"/>
      <c r="K12" s="149"/>
    </row>
    <row r="13" spans="1:11" x14ac:dyDescent="0.2">
      <c r="A13" s="164" t="s">
        <v>547</v>
      </c>
      <c r="B13" s="162" t="s">
        <v>687</v>
      </c>
      <c r="C13" s="165" t="s">
        <v>688</v>
      </c>
      <c r="D13" s="162" t="s">
        <v>122</v>
      </c>
      <c r="E13" s="145">
        <v>96.44</v>
      </c>
      <c r="F13" s="146"/>
      <c r="G13" s="166">
        <f t="shared" ref="G13:G19" si="1">E13*F13</f>
        <v>0</v>
      </c>
      <c r="I13" s="152"/>
      <c r="K13" s="149"/>
    </row>
    <row r="14" spans="1:11" x14ac:dyDescent="0.2">
      <c r="A14" s="164" t="s">
        <v>548</v>
      </c>
      <c r="B14" s="162" t="s">
        <v>705</v>
      </c>
      <c r="C14" s="165" t="s">
        <v>706</v>
      </c>
      <c r="D14" s="162" t="s">
        <v>122</v>
      </c>
      <c r="E14" s="145">
        <v>24.11</v>
      </c>
      <c r="F14" s="146"/>
      <c r="G14" s="166">
        <f t="shared" si="1"/>
        <v>0</v>
      </c>
      <c r="I14" s="152"/>
      <c r="K14" s="149"/>
    </row>
    <row r="15" spans="1:11" x14ac:dyDescent="0.2">
      <c r="A15" s="164" t="s">
        <v>549</v>
      </c>
      <c r="B15" s="162" t="s">
        <v>707</v>
      </c>
      <c r="C15" s="165" t="s">
        <v>708</v>
      </c>
      <c r="D15" s="162" t="s">
        <v>194</v>
      </c>
      <c r="E15" s="145">
        <v>90.1</v>
      </c>
      <c r="F15" s="146"/>
      <c r="G15" s="166">
        <f t="shared" si="1"/>
        <v>0</v>
      </c>
      <c r="I15" s="152"/>
      <c r="K15" s="149"/>
    </row>
    <row r="16" spans="1:11" x14ac:dyDescent="0.2">
      <c r="A16" s="164" t="s">
        <v>550</v>
      </c>
      <c r="B16" s="162" t="s">
        <v>709</v>
      </c>
      <c r="C16" s="165" t="s">
        <v>710</v>
      </c>
      <c r="D16" s="162" t="s">
        <v>122</v>
      </c>
      <c r="E16" s="145">
        <v>4.5</v>
      </c>
      <c r="F16" s="146"/>
      <c r="G16" s="166">
        <f t="shared" si="1"/>
        <v>0</v>
      </c>
      <c r="I16" s="152"/>
      <c r="K16" s="149"/>
    </row>
    <row r="17" spans="1:11" x14ac:dyDescent="0.2">
      <c r="A17" s="164" t="s">
        <v>551</v>
      </c>
      <c r="B17" s="162" t="s">
        <v>711</v>
      </c>
      <c r="C17" s="165" t="s">
        <v>712</v>
      </c>
      <c r="D17" s="162" t="s">
        <v>122</v>
      </c>
      <c r="E17" s="145">
        <v>39.909999999999997</v>
      </c>
      <c r="F17" s="146"/>
      <c r="G17" s="166">
        <f t="shared" si="1"/>
        <v>0</v>
      </c>
      <c r="I17" s="152"/>
      <c r="K17" s="149"/>
    </row>
    <row r="18" spans="1:11" x14ac:dyDescent="0.2">
      <c r="A18" s="164" t="s">
        <v>552</v>
      </c>
      <c r="B18" s="162" t="s">
        <v>660</v>
      </c>
      <c r="C18" s="165" t="s">
        <v>659</v>
      </c>
      <c r="D18" s="162" t="s">
        <v>122</v>
      </c>
      <c r="E18" s="145">
        <v>9.0105091031692552</v>
      </c>
      <c r="F18" s="146"/>
      <c r="G18" s="166">
        <f t="shared" si="1"/>
        <v>0</v>
      </c>
      <c r="I18" s="152"/>
      <c r="K18" s="149"/>
    </row>
    <row r="19" spans="1:11" x14ac:dyDescent="0.2">
      <c r="A19" s="164" t="s">
        <v>553</v>
      </c>
      <c r="B19" s="162" t="s">
        <v>713</v>
      </c>
      <c r="C19" s="165" t="s">
        <v>714</v>
      </c>
      <c r="D19" s="162" t="s">
        <v>122</v>
      </c>
      <c r="E19" s="145">
        <v>27.03</v>
      </c>
      <c r="F19" s="146"/>
      <c r="G19" s="166">
        <f t="shared" si="1"/>
        <v>0</v>
      </c>
      <c r="I19" s="152"/>
      <c r="K19" s="149"/>
    </row>
    <row r="20" spans="1:11" x14ac:dyDescent="0.2">
      <c r="A20" s="159" t="s">
        <v>554</v>
      </c>
      <c r="B20" s="162" t="s">
        <v>214</v>
      </c>
      <c r="C20" s="161" t="s">
        <v>220</v>
      </c>
      <c r="D20" s="162" t="s">
        <v>214</v>
      </c>
      <c r="E20" s="145" t="s">
        <v>214</v>
      </c>
      <c r="F20" s="145"/>
      <c r="G20" s="163">
        <f>SUM(G21:G23)</f>
        <v>0</v>
      </c>
      <c r="I20" s="153"/>
      <c r="K20" s="149"/>
    </row>
    <row r="21" spans="1:11" x14ac:dyDescent="0.2">
      <c r="A21" s="164" t="s">
        <v>555</v>
      </c>
      <c r="B21" s="162" t="s">
        <v>664</v>
      </c>
      <c r="C21" s="165" t="s">
        <v>665</v>
      </c>
      <c r="D21" s="162" t="s">
        <v>194</v>
      </c>
      <c r="E21" s="145">
        <v>90.1</v>
      </c>
      <c r="F21" s="146"/>
      <c r="G21" s="166">
        <f t="shared" ref="G21:G23" si="2">E21*F21</f>
        <v>0</v>
      </c>
      <c r="I21" s="152"/>
      <c r="K21" s="149"/>
    </row>
    <row r="22" spans="1:11" ht="24" x14ac:dyDescent="0.2">
      <c r="A22" s="164" t="s">
        <v>663</v>
      </c>
      <c r="B22" s="162" t="s">
        <v>668</v>
      </c>
      <c r="C22" s="165" t="s">
        <v>667</v>
      </c>
      <c r="D22" s="162" t="s">
        <v>194</v>
      </c>
      <c r="E22" s="145">
        <v>90.1</v>
      </c>
      <c r="F22" s="146"/>
      <c r="G22" s="166">
        <f t="shared" si="2"/>
        <v>0</v>
      </c>
      <c r="I22" s="152"/>
      <c r="K22" s="149"/>
    </row>
    <row r="23" spans="1:11" x14ac:dyDescent="0.2">
      <c r="A23" s="164" t="s">
        <v>666</v>
      </c>
      <c r="B23" s="162" t="s">
        <v>662</v>
      </c>
      <c r="C23" s="165" t="s">
        <v>661</v>
      </c>
      <c r="D23" s="162" t="s">
        <v>122</v>
      </c>
      <c r="E23" s="145">
        <f>0.05-0.0000284932755875834</f>
        <v>4.9971506724412418E-2</v>
      </c>
      <c r="F23" s="146"/>
      <c r="G23" s="166">
        <f t="shared" si="2"/>
        <v>0</v>
      </c>
      <c r="I23" s="152"/>
      <c r="K23" s="149"/>
    </row>
    <row r="24" spans="1:11" ht="24" x14ac:dyDescent="0.2">
      <c r="A24" s="159" t="s">
        <v>556</v>
      </c>
      <c r="B24" s="162" t="s">
        <v>214</v>
      </c>
      <c r="C24" s="161" t="s">
        <v>221</v>
      </c>
      <c r="D24" s="162" t="s">
        <v>214</v>
      </c>
      <c r="E24" s="145" t="s">
        <v>214</v>
      </c>
      <c r="F24" s="145"/>
      <c r="G24" s="163">
        <f>SUM(G25:G32)</f>
        <v>0</v>
      </c>
      <c r="I24" s="153"/>
      <c r="K24" s="154"/>
    </row>
    <row r="25" spans="1:11" x14ac:dyDescent="0.2">
      <c r="A25" s="164" t="s">
        <v>557</v>
      </c>
      <c r="B25" s="162" t="s">
        <v>715</v>
      </c>
      <c r="C25" s="167" t="s">
        <v>716</v>
      </c>
      <c r="D25" s="162" t="s">
        <v>8</v>
      </c>
      <c r="E25" s="145">
        <v>300.33</v>
      </c>
      <c r="F25" s="146"/>
      <c r="G25" s="166">
        <f t="shared" ref="G25:G32" si="3">E25*F25</f>
        <v>0</v>
      </c>
      <c r="I25" s="152"/>
      <c r="K25" s="149"/>
    </row>
    <row r="26" spans="1:11" x14ac:dyDescent="0.2">
      <c r="A26" s="164" t="s">
        <v>558</v>
      </c>
      <c r="B26" s="162" t="s">
        <v>717</v>
      </c>
      <c r="C26" s="167" t="s">
        <v>718</v>
      </c>
      <c r="D26" s="162" t="s">
        <v>8</v>
      </c>
      <c r="E26" s="145">
        <v>282.3</v>
      </c>
      <c r="F26" s="146"/>
      <c r="G26" s="166">
        <f t="shared" si="3"/>
        <v>0</v>
      </c>
      <c r="I26" s="152"/>
      <c r="K26" s="149"/>
    </row>
    <row r="27" spans="1:11" x14ac:dyDescent="0.2">
      <c r="A27" s="164" t="s">
        <v>559</v>
      </c>
      <c r="B27" s="162" t="s">
        <v>719</v>
      </c>
      <c r="C27" s="167" t="s">
        <v>720</v>
      </c>
      <c r="D27" s="162" t="s">
        <v>8</v>
      </c>
      <c r="E27" s="145">
        <v>227.42</v>
      </c>
      <c r="F27" s="146"/>
      <c r="G27" s="166">
        <f t="shared" si="3"/>
        <v>0</v>
      </c>
      <c r="I27" s="152"/>
      <c r="K27" s="149"/>
    </row>
    <row r="28" spans="1:11" x14ac:dyDescent="0.2">
      <c r="A28" s="164" t="s">
        <v>560</v>
      </c>
      <c r="B28" s="162" t="s">
        <v>721</v>
      </c>
      <c r="C28" s="167" t="s">
        <v>722</v>
      </c>
      <c r="D28" s="162" t="s">
        <v>8</v>
      </c>
      <c r="E28" s="145">
        <f>230.43+0.000223978919484999</f>
        <v>230.43022397891949</v>
      </c>
      <c r="F28" s="146"/>
      <c r="G28" s="166">
        <f t="shared" si="3"/>
        <v>0</v>
      </c>
      <c r="I28" s="152"/>
      <c r="K28" s="149"/>
    </row>
    <row r="29" spans="1:11" x14ac:dyDescent="0.2">
      <c r="A29" s="164" t="s">
        <v>561</v>
      </c>
      <c r="B29" s="162" t="s">
        <v>723</v>
      </c>
      <c r="C29" s="167" t="s">
        <v>724</v>
      </c>
      <c r="D29" s="162" t="s">
        <v>14</v>
      </c>
      <c r="E29" s="145">
        <v>2</v>
      </c>
      <c r="F29" s="146"/>
      <c r="G29" s="166">
        <f t="shared" si="3"/>
        <v>0</v>
      </c>
      <c r="I29" s="152"/>
      <c r="K29" s="149"/>
    </row>
    <row r="30" spans="1:11" x14ac:dyDescent="0.2">
      <c r="A30" s="164" t="s">
        <v>562</v>
      </c>
      <c r="B30" s="162" t="s">
        <v>725</v>
      </c>
      <c r="C30" s="167" t="s">
        <v>726</v>
      </c>
      <c r="D30" s="162" t="s">
        <v>14</v>
      </c>
      <c r="E30" s="145">
        <v>4</v>
      </c>
      <c r="F30" s="146"/>
      <c r="G30" s="166">
        <f t="shared" si="3"/>
        <v>0</v>
      </c>
      <c r="I30" s="152"/>
      <c r="K30" s="149"/>
    </row>
    <row r="31" spans="1:11" x14ac:dyDescent="0.2">
      <c r="A31" s="164" t="s">
        <v>671</v>
      </c>
      <c r="B31" s="162" t="s">
        <v>669</v>
      </c>
      <c r="C31" s="165" t="s">
        <v>670</v>
      </c>
      <c r="D31" s="162" t="s">
        <v>8</v>
      </c>
      <c r="E31" s="145">
        <v>695</v>
      </c>
      <c r="F31" s="146"/>
      <c r="G31" s="166">
        <f t="shared" si="3"/>
        <v>0</v>
      </c>
      <c r="I31" s="152"/>
      <c r="K31" s="149"/>
    </row>
    <row r="32" spans="1:11" x14ac:dyDescent="0.2">
      <c r="A32" s="164" t="s">
        <v>674</v>
      </c>
      <c r="B32" s="162" t="s">
        <v>672</v>
      </c>
      <c r="C32" s="165" t="s">
        <v>673</v>
      </c>
      <c r="D32" s="162" t="s">
        <v>14</v>
      </c>
      <c r="E32" s="145">
        <v>4</v>
      </c>
      <c r="F32" s="146"/>
      <c r="G32" s="166">
        <f t="shared" si="3"/>
        <v>0</v>
      </c>
      <c r="I32" s="152"/>
      <c r="K32" s="149"/>
    </row>
    <row r="33" spans="1:11" x14ac:dyDescent="0.2">
      <c r="A33" s="159" t="s">
        <v>563</v>
      </c>
      <c r="B33" s="162" t="s">
        <v>214</v>
      </c>
      <c r="C33" s="161" t="s">
        <v>564</v>
      </c>
      <c r="D33" s="162" t="s">
        <v>214</v>
      </c>
      <c r="E33" s="145" t="s">
        <v>214</v>
      </c>
      <c r="F33" s="145"/>
      <c r="G33" s="163">
        <f>SUM(G34:G41)</f>
        <v>0</v>
      </c>
      <c r="I33" s="153"/>
      <c r="K33" s="149"/>
    </row>
    <row r="34" spans="1:11" x14ac:dyDescent="0.2">
      <c r="A34" s="164" t="s">
        <v>565</v>
      </c>
      <c r="B34" s="162" t="s">
        <v>727</v>
      </c>
      <c r="C34" s="165" t="s">
        <v>728</v>
      </c>
      <c r="D34" s="162" t="s">
        <v>194</v>
      </c>
      <c r="E34" s="145">
        <v>6.59</v>
      </c>
      <c r="F34" s="146"/>
      <c r="G34" s="166">
        <f t="shared" ref="G34:G41" si="4">E34*F34</f>
        <v>0</v>
      </c>
      <c r="I34" s="152"/>
      <c r="K34" s="149"/>
    </row>
    <row r="35" spans="1:11" x14ac:dyDescent="0.2">
      <c r="A35" s="164" t="s">
        <v>566</v>
      </c>
      <c r="B35" s="162" t="s">
        <v>729</v>
      </c>
      <c r="C35" s="165" t="s">
        <v>730</v>
      </c>
      <c r="D35" s="162" t="s">
        <v>194</v>
      </c>
      <c r="E35" s="145">
        <v>21.75</v>
      </c>
      <c r="F35" s="146"/>
      <c r="G35" s="166">
        <f t="shared" si="4"/>
        <v>0</v>
      </c>
      <c r="I35" s="152"/>
      <c r="K35" s="149"/>
    </row>
    <row r="36" spans="1:11" ht="24" x14ac:dyDescent="0.2">
      <c r="A36" s="164" t="s">
        <v>567</v>
      </c>
      <c r="B36" s="162" t="s">
        <v>731</v>
      </c>
      <c r="C36" s="165" t="s">
        <v>732</v>
      </c>
      <c r="D36" s="162" t="s">
        <v>152</v>
      </c>
      <c r="E36" s="145">
        <v>797.94</v>
      </c>
      <c r="F36" s="146"/>
      <c r="G36" s="166">
        <f t="shared" si="4"/>
        <v>0</v>
      </c>
      <c r="I36" s="152"/>
      <c r="K36" s="149"/>
    </row>
    <row r="37" spans="1:11" x14ac:dyDescent="0.2">
      <c r="A37" s="164" t="s">
        <v>568</v>
      </c>
      <c r="B37" s="162" t="s">
        <v>735</v>
      </c>
      <c r="C37" s="165" t="s">
        <v>736</v>
      </c>
      <c r="D37" s="162" t="s">
        <v>14</v>
      </c>
      <c r="E37" s="145">
        <v>2</v>
      </c>
      <c r="F37" s="146"/>
      <c r="G37" s="166">
        <f t="shared" si="4"/>
        <v>0</v>
      </c>
      <c r="I37" s="152"/>
      <c r="K37" s="149"/>
    </row>
    <row r="38" spans="1:11" x14ac:dyDescent="0.2">
      <c r="A38" s="164" t="s">
        <v>569</v>
      </c>
      <c r="B38" s="162" t="s">
        <v>733</v>
      </c>
      <c r="C38" s="165" t="s">
        <v>734</v>
      </c>
      <c r="D38" s="162" t="s">
        <v>122</v>
      </c>
      <c r="E38" s="145">
        <f>0.35-0.0000901225666926665</f>
        <v>0.34990987743330731</v>
      </c>
      <c r="F38" s="146"/>
      <c r="G38" s="166">
        <f t="shared" si="4"/>
        <v>0</v>
      </c>
      <c r="I38" s="152"/>
      <c r="K38" s="149"/>
    </row>
    <row r="39" spans="1:11" x14ac:dyDescent="0.2">
      <c r="A39" s="164" t="s">
        <v>737</v>
      </c>
      <c r="B39" s="162" t="s">
        <v>675</v>
      </c>
      <c r="C39" s="165" t="s">
        <v>676</v>
      </c>
      <c r="D39" s="162" t="s">
        <v>8</v>
      </c>
      <c r="E39" s="145">
        <v>6.59</v>
      </c>
      <c r="F39" s="146"/>
      <c r="G39" s="166">
        <f t="shared" si="4"/>
        <v>0</v>
      </c>
      <c r="I39" s="152"/>
      <c r="K39" s="149"/>
    </row>
    <row r="40" spans="1:11" x14ac:dyDescent="0.2">
      <c r="A40" s="164" t="s">
        <v>738</v>
      </c>
      <c r="B40" s="162" t="s">
        <v>677</v>
      </c>
      <c r="C40" s="165" t="s">
        <v>678</v>
      </c>
      <c r="D40" s="162" t="s">
        <v>194</v>
      </c>
      <c r="E40" s="145">
        <v>5.27</v>
      </c>
      <c r="F40" s="146"/>
      <c r="G40" s="166">
        <f t="shared" si="4"/>
        <v>0</v>
      </c>
      <c r="I40" s="152"/>
      <c r="K40" s="149"/>
    </row>
    <row r="41" spans="1:11" ht="24" x14ac:dyDescent="0.2">
      <c r="A41" s="164" t="s">
        <v>739</v>
      </c>
      <c r="B41" s="162" t="s">
        <v>679</v>
      </c>
      <c r="C41" s="165" t="s">
        <v>680</v>
      </c>
      <c r="D41" s="162" t="s">
        <v>122</v>
      </c>
      <c r="E41" s="145">
        <v>6.29</v>
      </c>
      <c r="F41" s="146"/>
      <c r="G41" s="166">
        <f t="shared" si="4"/>
        <v>0</v>
      </c>
      <c r="I41" s="152"/>
      <c r="K41" s="149"/>
    </row>
    <row r="42" spans="1:11" x14ac:dyDescent="0.2">
      <c r="A42" s="159" t="s">
        <v>570</v>
      </c>
      <c r="B42" s="162" t="s">
        <v>214</v>
      </c>
      <c r="C42" s="161" t="s">
        <v>681</v>
      </c>
      <c r="D42" s="162" t="s">
        <v>214</v>
      </c>
      <c r="E42" s="145"/>
      <c r="F42" s="146"/>
      <c r="G42" s="163">
        <f>SUM(G43:G44)</f>
        <v>0</v>
      </c>
      <c r="I42" s="153"/>
      <c r="K42" s="149"/>
    </row>
    <row r="43" spans="1:11" x14ac:dyDescent="0.2">
      <c r="A43" s="168" t="s">
        <v>689</v>
      </c>
      <c r="B43" s="162" t="s">
        <v>682</v>
      </c>
      <c r="C43" s="165" t="s">
        <v>683</v>
      </c>
      <c r="D43" s="162" t="s">
        <v>14</v>
      </c>
      <c r="E43" s="145">
        <v>1</v>
      </c>
      <c r="F43" s="146"/>
      <c r="G43" s="166">
        <f t="shared" ref="G43:G51" si="5">E43*F43</f>
        <v>0</v>
      </c>
      <c r="I43" s="152"/>
      <c r="K43" s="149"/>
    </row>
    <row r="44" spans="1:11" x14ac:dyDescent="0.2">
      <c r="A44" s="168" t="s">
        <v>690</v>
      </c>
      <c r="B44" s="162" t="s">
        <v>684</v>
      </c>
      <c r="C44" s="165" t="s">
        <v>685</v>
      </c>
      <c r="D44" s="162" t="s">
        <v>8</v>
      </c>
      <c r="E44" s="145">
        <f>69.9+0.00123456790122877</f>
        <v>69.901234567901241</v>
      </c>
      <c r="F44" s="146"/>
      <c r="G44" s="166">
        <f t="shared" si="5"/>
        <v>0</v>
      </c>
      <c r="I44" s="152"/>
      <c r="K44" s="149"/>
    </row>
    <row r="45" spans="1:11" x14ac:dyDescent="0.2">
      <c r="A45" s="159" t="s">
        <v>740</v>
      </c>
      <c r="B45" s="147" t="s">
        <v>214</v>
      </c>
      <c r="C45" s="161" t="s">
        <v>126</v>
      </c>
      <c r="D45" s="147" t="s">
        <v>214</v>
      </c>
      <c r="E45" s="144" t="s">
        <v>214</v>
      </c>
      <c r="F45" s="148"/>
      <c r="G45" s="163">
        <f>SUM(G46:G47)</f>
        <v>0</v>
      </c>
      <c r="I45" s="153"/>
      <c r="K45" s="149"/>
    </row>
    <row r="46" spans="1:11" ht="24" x14ac:dyDescent="0.2">
      <c r="A46" s="164" t="s">
        <v>741</v>
      </c>
      <c r="B46" s="162" t="s">
        <v>695</v>
      </c>
      <c r="C46" s="165" t="s">
        <v>696</v>
      </c>
      <c r="D46" s="162" t="s">
        <v>122</v>
      </c>
      <c r="E46" s="145">
        <v>1.04</v>
      </c>
      <c r="F46" s="146"/>
      <c r="G46" s="166">
        <f t="shared" si="5"/>
        <v>0</v>
      </c>
      <c r="I46" s="152"/>
      <c r="K46" s="149"/>
    </row>
    <row r="47" spans="1:11" ht="24" x14ac:dyDescent="0.2">
      <c r="A47" s="164" t="s">
        <v>742</v>
      </c>
      <c r="B47" s="162" t="s">
        <v>679</v>
      </c>
      <c r="C47" s="165" t="s">
        <v>680</v>
      </c>
      <c r="D47" s="162" t="s">
        <v>122</v>
      </c>
      <c r="E47" s="145">
        <f>1.04-0.0000246620820488598</f>
        <v>1.0399753379179513</v>
      </c>
      <c r="F47" s="146"/>
      <c r="G47" s="166">
        <f t="shared" si="5"/>
        <v>0</v>
      </c>
      <c r="I47" s="152"/>
      <c r="K47" s="149"/>
    </row>
    <row r="48" spans="1:11" x14ac:dyDescent="0.2">
      <c r="A48" s="164" t="s">
        <v>691</v>
      </c>
      <c r="B48" s="162" t="s">
        <v>214</v>
      </c>
      <c r="C48" s="161" t="s">
        <v>686</v>
      </c>
      <c r="D48" s="162"/>
      <c r="E48" s="145"/>
      <c r="F48" s="146"/>
      <c r="G48" s="163">
        <f>SUM(G49:G51)</f>
        <v>0</v>
      </c>
      <c r="I48" s="153"/>
      <c r="K48" s="149"/>
    </row>
    <row r="49" spans="1:11" x14ac:dyDescent="0.2">
      <c r="A49" s="164" t="s">
        <v>692</v>
      </c>
      <c r="B49" s="162" t="s">
        <v>675</v>
      </c>
      <c r="C49" s="165" t="s">
        <v>676</v>
      </c>
      <c r="D49" s="162" t="s">
        <v>8</v>
      </c>
      <c r="E49" s="145">
        <v>3</v>
      </c>
      <c r="F49" s="146"/>
      <c r="G49" s="166">
        <f t="shared" si="5"/>
        <v>0</v>
      </c>
      <c r="I49" s="152"/>
    </row>
    <row r="50" spans="1:11" x14ac:dyDescent="0.2">
      <c r="A50" s="164" t="s">
        <v>693</v>
      </c>
      <c r="B50" s="162" t="s">
        <v>687</v>
      </c>
      <c r="C50" s="165" t="s">
        <v>688</v>
      </c>
      <c r="D50" s="162" t="s">
        <v>122</v>
      </c>
      <c r="E50" s="145">
        <f>3.15-0.0000480307396736203</f>
        <v>3.1499519692603264</v>
      </c>
      <c r="F50" s="146"/>
      <c r="G50" s="166">
        <f t="shared" si="5"/>
        <v>0</v>
      </c>
      <c r="I50" s="152"/>
    </row>
    <row r="51" spans="1:11" x14ac:dyDescent="0.2">
      <c r="A51" s="164" t="s">
        <v>694</v>
      </c>
      <c r="B51" s="162" t="s">
        <v>677</v>
      </c>
      <c r="C51" s="165" t="s">
        <v>678</v>
      </c>
      <c r="D51" s="162" t="s">
        <v>194</v>
      </c>
      <c r="E51" s="145">
        <v>2.1</v>
      </c>
      <c r="F51" s="146"/>
      <c r="G51" s="166">
        <f t="shared" si="5"/>
        <v>0</v>
      </c>
      <c r="I51" s="152"/>
    </row>
    <row r="52" spans="1:11" ht="12.75" thickBot="1" x14ac:dyDescent="0.25">
      <c r="A52" s="98"/>
      <c r="B52" s="99"/>
      <c r="C52" s="99"/>
      <c r="D52" s="99"/>
      <c r="E52" s="120"/>
      <c r="F52" s="120" t="s">
        <v>579</v>
      </c>
      <c r="G52" s="100">
        <f>G2+G12+G20+G24+G33+G42+G45+G48</f>
        <v>0</v>
      </c>
      <c r="I52" s="152"/>
      <c r="J52" s="152"/>
      <c r="K52" s="155"/>
    </row>
    <row r="53" spans="1:11" x14ac:dyDescent="0.2">
      <c r="A53" s="101"/>
    </row>
    <row r="54" spans="1:11" x14ac:dyDescent="0.2">
      <c r="A54" s="102"/>
      <c r="B54" s="102"/>
      <c r="C54" s="102"/>
      <c r="D54" s="102"/>
      <c r="E54" s="102"/>
      <c r="F54" s="102"/>
      <c r="I54" s="156"/>
      <c r="K54" s="156"/>
    </row>
    <row r="55" spans="1:11" x14ac:dyDescent="0.2">
      <c r="A55" s="198"/>
      <c r="B55" s="198"/>
      <c r="C55" s="103"/>
      <c r="D55" s="104"/>
      <c r="E55" s="103"/>
    </row>
    <row r="56" spans="1:11" x14ac:dyDescent="0.2">
      <c r="A56" s="105"/>
      <c r="B56" s="105"/>
      <c r="C56" s="106"/>
      <c r="D56" s="107"/>
      <c r="E56" s="108"/>
      <c r="F56" s="108"/>
    </row>
    <row r="57" spans="1:11" x14ac:dyDescent="0.2">
      <c r="A57" s="105"/>
      <c r="B57" s="105"/>
      <c r="C57" s="106"/>
      <c r="D57" s="108"/>
      <c r="E57" s="109"/>
      <c r="F57" s="108"/>
      <c r="G57" s="149"/>
    </row>
    <row r="58" spans="1:11" x14ac:dyDescent="0.2">
      <c r="A58" s="110"/>
      <c r="B58" s="110"/>
      <c r="C58" s="110"/>
      <c r="D58" s="110"/>
      <c r="E58" s="110"/>
      <c r="F58" s="108"/>
    </row>
    <row r="59" spans="1:11" x14ac:dyDescent="0.2">
      <c r="A59" s="110"/>
      <c r="B59" s="108"/>
    </row>
    <row r="60" spans="1:11" x14ac:dyDescent="0.2">
      <c r="A60" s="102"/>
      <c r="B60" s="102"/>
      <c r="C60" s="102"/>
      <c r="D60" s="102"/>
      <c r="E60" s="102"/>
      <c r="F60" s="102"/>
    </row>
    <row r="61" spans="1:11" x14ac:dyDescent="0.2">
      <c r="A61" s="111"/>
      <c r="B61" s="111"/>
      <c r="C61" s="103"/>
      <c r="D61" s="111"/>
      <c r="E61" s="111"/>
      <c r="F61" s="111"/>
    </row>
    <row r="62" spans="1:11" x14ac:dyDescent="0.2">
      <c r="A62" s="105"/>
      <c r="B62" s="105"/>
      <c r="C62" s="106"/>
      <c r="D62" s="107"/>
      <c r="E62" s="108"/>
      <c r="F62" s="108"/>
    </row>
    <row r="63" spans="1:11" x14ac:dyDescent="0.2">
      <c r="A63" s="105"/>
      <c r="B63" s="105"/>
      <c r="C63" s="106"/>
      <c r="D63" s="107"/>
      <c r="E63" s="108"/>
      <c r="F63" s="108"/>
    </row>
    <row r="64" spans="1:11" x14ac:dyDescent="0.2">
      <c r="A64" s="110"/>
      <c r="B64" s="110"/>
      <c r="C64" s="110"/>
      <c r="D64" s="110"/>
      <c r="E64" s="110"/>
      <c r="F64" s="108"/>
    </row>
    <row r="65" spans="1:6" x14ac:dyDescent="0.2">
      <c r="A65" s="111"/>
      <c r="B65" s="109"/>
      <c r="C65" s="112"/>
      <c r="D65" s="113"/>
      <c r="E65" s="109"/>
      <c r="F65" s="108"/>
    </row>
    <row r="66" spans="1:6" x14ac:dyDescent="0.2">
      <c r="A66" s="114"/>
      <c r="B66" s="108"/>
      <c r="C66" s="112"/>
      <c r="D66" s="108"/>
      <c r="E66" s="115"/>
      <c r="F66" s="108"/>
    </row>
    <row r="67" spans="1:6" x14ac:dyDescent="0.2">
      <c r="A67" s="114"/>
      <c r="B67" s="108"/>
      <c r="C67" s="112"/>
      <c r="D67" s="108"/>
      <c r="E67" s="108"/>
      <c r="F67" s="108"/>
    </row>
    <row r="68" spans="1:6" x14ac:dyDescent="0.2">
      <c r="A68" s="114"/>
      <c r="B68" s="108"/>
      <c r="C68" s="112"/>
      <c r="D68" s="106"/>
      <c r="E68" s="108"/>
      <c r="F68" s="113"/>
    </row>
    <row r="69" spans="1:6" x14ac:dyDescent="0.2">
      <c r="A69" s="114"/>
      <c r="B69" s="108"/>
      <c r="C69" s="112"/>
      <c r="D69" s="108"/>
      <c r="E69" s="108"/>
      <c r="F69" s="113"/>
    </row>
    <row r="70" spans="1:6" x14ac:dyDescent="0.2">
      <c r="A70" s="114"/>
      <c r="B70" s="108"/>
      <c r="C70" s="108"/>
      <c r="D70" s="108"/>
      <c r="E70" s="108"/>
      <c r="F70" s="108"/>
    </row>
    <row r="71" spans="1:6" x14ac:dyDescent="0.2">
      <c r="A71" s="116"/>
      <c r="B71" s="108"/>
      <c r="C71" s="108"/>
      <c r="D71" s="108"/>
      <c r="E71" s="108"/>
      <c r="F71" s="108"/>
    </row>
    <row r="72" spans="1:6" x14ac:dyDescent="0.2">
      <c r="A72" s="114"/>
      <c r="B72" s="108"/>
      <c r="C72" s="108"/>
      <c r="D72" s="108"/>
      <c r="E72" s="108"/>
      <c r="F72" s="108"/>
    </row>
    <row r="73" spans="1:6" x14ac:dyDescent="0.2">
      <c r="A73" s="114"/>
      <c r="B73" s="108"/>
      <c r="C73" s="108"/>
      <c r="D73" s="108"/>
      <c r="E73" s="108"/>
      <c r="F73" s="108"/>
    </row>
    <row r="74" spans="1:6" x14ac:dyDescent="0.2">
      <c r="A74" s="117"/>
      <c r="B74" s="108"/>
      <c r="C74" s="108"/>
      <c r="D74" s="108"/>
      <c r="E74" s="108"/>
    </row>
    <row r="75" spans="1:6" x14ac:dyDescent="0.2">
      <c r="A75" s="118"/>
      <c r="B75" s="108"/>
      <c r="C75" s="116"/>
      <c r="D75" s="103"/>
      <c r="E75" s="113"/>
      <c r="F75" s="119"/>
    </row>
    <row r="76" spans="1:6" x14ac:dyDescent="0.2">
      <c r="C76" s="116"/>
      <c r="D76" s="119"/>
      <c r="E76" s="119"/>
      <c r="F76" s="119"/>
    </row>
  </sheetData>
  <sheetProtection formatCells="0" formatColumns="0" formatRows="0" insertColumns="0" insertRows="0" insertHyperlinks="0" deleteColumns="0" deleteRows="0" sort="0" autoFilter="0" pivotTables="0"/>
  <autoFilter ref="A1:G52" xr:uid="{00000000-0009-0000-0000-000005000000}"/>
  <mergeCells count="1">
    <mergeCell ref="A55:B55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G21"/>
  <sheetViews>
    <sheetView zoomScale="115" zoomScaleNormal="115" workbookViewId="0">
      <selection activeCell="C26" sqref="C26"/>
    </sheetView>
  </sheetViews>
  <sheetFormatPr baseColWidth="10" defaultColWidth="8.85546875" defaultRowHeight="12" x14ac:dyDescent="0.25"/>
  <cols>
    <col min="1" max="1" width="6.28515625" style="90" customWidth="1"/>
    <col min="2" max="2" width="8.85546875" style="90" customWidth="1"/>
    <col min="3" max="3" width="75.7109375" style="90" customWidth="1"/>
    <col min="4" max="4" width="7.140625" style="90" customWidth="1"/>
    <col min="5" max="5" width="10.85546875" style="90" customWidth="1"/>
    <col min="6" max="6" width="10" style="90" customWidth="1"/>
    <col min="7" max="7" width="13.28515625" style="90" customWidth="1"/>
    <col min="8" max="16384" width="8.85546875" style="90"/>
  </cols>
  <sheetData>
    <row r="1" spans="1:7" x14ac:dyDescent="0.25">
      <c r="A1" s="89" t="s">
        <v>161</v>
      </c>
      <c r="B1" s="89" t="s">
        <v>215</v>
      </c>
      <c r="C1" s="89" t="s">
        <v>216</v>
      </c>
      <c r="D1" s="89" t="s">
        <v>217</v>
      </c>
      <c r="E1" s="89" t="s">
        <v>16</v>
      </c>
      <c r="F1" s="89" t="s">
        <v>536</v>
      </c>
      <c r="G1" s="89" t="s">
        <v>537</v>
      </c>
    </row>
    <row r="2" spans="1:7" x14ac:dyDescent="0.25">
      <c r="A2" s="85">
        <v>1</v>
      </c>
      <c r="B2" s="86">
        <v>600002</v>
      </c>
      <c r="C2" s="87" t="s">
        <v>578</v>
      </c>
      <c r="D2" s="88" t="s">
        <v>8</v>
      </c>
      <c r="E2" s="92">
        <v>34</v>
      </c>
      <c r="F2" s="95"/>
      <c r="G2" s="92">
        <f>E2*F2</f>
        <v>0</v>
      </c>
    </row>
    <row r="3" spans="1:7" x14ac:dyDescent="0.25">
      <c r="A3" s="85">
        <v>2</v>
      </c>
      <c r="B3" s="86">
        <v>600607</v>
      </c>
      <c r="C3" s="87" t="s">
        <v>743</v>
      </c>
      <c r="D3" s="88" t="s">
        <v>14</v>
      </c>
      <c r="E3" s="92">
        <v>1</v>
      </c>
      <c r="F3" s="95"/>
      <c r="G3" s="92">
        <f t="shared" ref="G3:G20" si="0">E3*F3</f>
        <v>0</v>
      </c>
    </row>
    <row r="4" spans="1:7" x14ac:dyDescent="0.25">
      <c r="A4" s="85">
        <v>3</v>
      </c>
      <c r="B4" s="86">
        <v>600121</v>
      </c>
      <c r="C4" s="87" t="s">
        <v>577</v>
      </c>
      <c r="D4" s="88" t="s">
        <v>122</v>
      </c>
      <c r="E4" s="92">
        <v>30</v>
      </c>
      <c r="F4" s="95"/>
      <c r="G4" s="92">
        <f t="shared" si="0"/>
        <v>0</v>
      </c>
    </row>
    <row r="5" spans="1:7" ht="24" x14ac:dyDescent="0.25">
      <c r="A5" s="85">
        <v>4</v>
      </c>
      <c r="B5" s="86">
        <v>600134</v>
      </c>
      <c r="C5" s="87" t="s">
        <v>744</v>
      </c>
      <c r="D5" s="88" t="s">
        <v>152</v>
      </c>
      <c r="E5" s="92">
        <v>1</v>
      </c>
      <c r="F5" s="95"/>
      <c r="G5" s="92">
        <f t="shared" si="0"/>
        <v>0</v>
      </c>
    </row>
    <row r="6" spans="1:7" ht="24" x14ac:dyDescent="0.25">
      <c r="A6" s="85">
        <v>5</v>
      </c>
      <c r="B6" s="86">
        <v>600132</v>
      </c>
      <c r="C6" s="87" t="s">
        <v>745</v>
      </c>
      <c r="D6" s="88" t="s">
        <v>14</v>
      </c>
      <c r="E6" s="92">
        <v>1</v>
      </c>
      <c r="F6" s="95"/>
      <c r="G6" s="92">
        <f t="shared" si="0"/>
        <v>0</v>
      </c>
    </row>
    <row r="7" spans="1:7" x14ac:dyDescent="0.25">
      <c r="A7" s="85">
        <v>6</v>
      </c>
      <c r="B7" s="86">
        <v>600224</v>
      </c>
      <c r="C7" s="87" t="s">
        <v>571</v>
      </c>
      <c r="D7" s="88" t="s">
        <v>14</v>
      </c>
      <c r="E7" s="92">
        <v>1</v>
      </c>
      <c r="F7" s="95"/>
      <c r="G7" s="92">
        <f t="shared" si="0"/>
        <v>0</v>
      </c>
    </row>
    <row r="8" spans="1:7" x14ac:dyDescent="0.25">
      <c r="A8" s="85">
        <v>7</v>
      </c>
      <c r="B8" s="86">
        <v>600040</v>
      </c>
      <c r="C8" s="87" t="s">
        <v>572</v>
      </c>
      <c r="D8" s="88" t="s">
        <v>14</v>
      </c>
      <c r="E8" s="92">
        <v>1</v>
      </c>
      <c r="F8" s="95"/>
      <c r="G8" s="92">
        <f t="shared" si="0"/>
        <v>0</v>
      </c>
    </row>
    <row r="9" spans="1:7" x14ac:dyDescent="0.25">
      <c r="A9" s="85">
        <v>8</v>
      </c>
      <c r="B9" s="86">
        <v>600009</v>
      </c>
      <c r="C9" s="87" t="s">
        <v>573</v>
      </c>
      <c r="D9" s="88" t="s">
        <v>14</v>
      </c>
      <c r="E9" s="92">
        <v>1</v>
      </c>
      <c r="F9" s="95"/>
      <c r="G9" s="92">
        <f t="shared" si="0"/>
        <v>0</v>
      </c>
    </row>
    <row r="10" spans="1:7" ht="24" x14ac:dyDescent="0.25">
      <c r="A10" s="85">
        <v>9</v>
      </c>
      <c r="B10" s="86">
        <v>600015</v>
      </c>
      <c r="C10" s="87" t="s">
        <v>746</v>
      </c>
      <c r="D10" s="88" t="s">
        <v>14</v>
      </c>
      <c r="E10" s="92">
        <v>10</v>
      </c>
      <c r="F10" s="95"/>
      <c r="G10" s="92">
        <f t="shared" si="0"/>
        <v>0</v>
      </c>
    </row>
    <row r="11" spans="1:7" ht="24" x14ac:dyDescent="0.25">
      <c r="A11" s="85">
        <v>10</v>
      </c>
      <c r="B11" s="86">
        <v>600122</v>
      </c>
      <c r="C11" s="87" t="s">
        <v>747</v>
      </c>
      <c r="D11" s="88" t="s">
        <v>14</v>
      </c>
      <c r="E11" s="92">
        <v>1</v>
      </c>
      <c r="F11" s="95"/>
      <c r="G11" s="92">
        <f t="shared" si="0"/>
        <v>0</v>
      </c>
    </row>
    <row r="12" spans="1:7" ht="24" x14ac:dyDescent="0.25">
      <c r="A12" s="85">
        <v>11</v>
      </c>
      <c r="B12" s="86">
        <v>600111</v>
      </c>
      <c r="C12" s="87" t="s">
        <v>748</v>
      </c>
      <c r="D12" s="88" t="s">
        <v>14</v>
      </c>
      <c r="E12" s="92">
        <v>1</v>
      </c>
      <c r="F12" s="95"/>
      <c r="G12" s="92">
        <f t="shared" si="0"/>
        <v>0</v>
      </c>
    </row>
    <row r="13" spans="1:7" ht="24" x14ac:dyDescent="0.25">
      <c r="A13" s="85">
        <v>12</v>
      </c>
      <c r="B13" s="86">
        <v>600021</v>
      </c>
      <c r="C13" s="87" t="s">
        <v>749</v>
      </c>
      <c r="D13" s="88" t="s">
        <v>14</v>
      </c>
      <c r="E13" s="92">
        <v>2</v>
      </c>
      <c r="F13" s="95"/>
      <c r="G13" s="92">
        <f t="shared" si="0"/>
        <v>0</v>
      </c>
    </row>
    <row r="14" spans="1:7" x14ac:dyDescent="0.25">
      <c r="A14" s="85">
        <v>13</v>
      </c>
      <c r="B14" s="86">
        <v>600609</v>
      </c>
      <c r="C14" s="87" t="s">
        <v>750</v>
      </c>
      <c r="D14" s="88" t="s">
        <v>14</v>
      </c>
      <c r="E14" s="92">
        <v>4</v>
      </c>
      <c r="F14" s="95"/>
      <c r="G14" s="92">
        <f t="shared" si="0"/>
        <v>0</v>
      </c>
    </row>
    <row r="15" spans="1:7" x14ac:dyDescent="0.25">
      <c r="A15" s="85">
        <v>14</v>
      </c>
      <c r="B15" s="86">
        <v>600020</v>
      </c>
      <c r="C15" s="87" t="s">
        <v>574</v>
      </c>
      <c r="D15" s="88" t="s">
        <v>8</v>
      </c>
      <c r="E15" s="92">
        <v>600</v>
      </c>
      <c r="F15" s="95"/>
      <c r="G15" s="92">
        <f t="shared" si="0"/>
        <v>0</v>
      </c>
    </row>
    <row r="16" spans="1:7" ht="24" x14ac:dyDescent="0.25">
      <c r="A16" s="85">
        <v>15</v>
      </c>
      <c r="B16" s="86">
        <v>600173</v>
      </c>
      <c r="C16" s="87" t="s">
        <v>751</v>
      </c>
      <c r="D16" s="88" t="s">
        <v>14</v>
      </c>
      <c r="E16" s="92">
        <v>1</v>
      </c>
      <c r="F16" s="95"/>
      <c r="G16" s="92">
        <f t="shared" si="0"/>
        <v>0</v>
      </c>
    </row>
    <row r="17" spans="1:7" x14ac:dyDescent="0.25">
      <c r="A17" s="85">
        <v>16</v>
      </c>
      <c r="B17" s="86">
        <v>600029</v>
      </c>
      <c r="C17" s="87" t="s">
        <v>575</v>
      </c>
      <c r="D17" s="88" t="s">
        <v>14</v>
      </c>
      <c r="E17" s="92">
        <v>100</v>
      </c>
      <c r="F17" s="95"/>
      <c r="G17" s="92">
        <f t="shared" si="0"/>
        <v>0</v>
      </c>
    </row>
    <row r="18" spans="1:7" x14ac:dyDescent="0.25">
      <c r="A18" s="85">
        <v>17</v>
      </c>
      <c r="B18" s="86">
        <v>600069</v>
      </c>
      <c r="C18" s="87" t="s">
        <v>576</v>
      </c>
      <c r="D18" s="88" t="s">
        <v>14</v>
      </c>
      <c r="E18" s="92">
        <v>2</v>
      </c>
      <c r="F18" s="95"/>
      <c r="G18" s="92">
        <f t="shared" si="0"/>
        <v>0</v>
      </c>
    </row>
    <row r="19" spans="1:7" ht="24" x14ac:dyDescent="0.25">
      <c r="A19" s="85">
        <v>18</v>
      </c>
      <c r="B19" s="86">
        <v>600028</v>
      </c>
      <c r="C19" s="87" t="s">
        <v>752</v>
      </c>
      <c r="D19" s="88" t="s">
        <v>14</v>
      </c>
      <c r="E19" s="92">
        <v>62</v>
      </c>
      <c r="F19" s="95"/>
      <c r="G19" s="92">
        <f t="shared" si="0"/>
        <v>0</v>
      </c>
    </row>
    <row r="20" spans="1:7" ht="24" x14ac:dyDescent="0.25">
      <c r="A20" s="85">
        <v>19</v>
      </c>
      <c r="B20" s="86">
        <v>600085</v>
      </c>
      <c r="C20" s="87" t="s">
        <v>753</v>
      </c>
      <c r="D20" s="88" t="s">
        <v>14</v>
      </c>
      <c r="E20" s="92">
        <v>8</v>
      </c>
      <c r="F20" s="95"/>
      <c r="G20" s="92">
        <f t="shared" si="0"/>
        <v>0</v>
      </c>
    </row>
    <row r="21" spans="1:7" x14ac:dyDescent="0.25">
      <c r="A21" s="199" t="s">
        <v>579</v>
      </c>
      <c r="B21" s="200"/>
      <c r="C21" s="200"/>
      <c r="D21" s="200"/>
      <c r="E21" s="200"/>
      <c r="F21" s="201"/>
      <c r="G21" s="157">
        <f>SUM(G2:G20)</f>
        <v>0</v>
      </c>
    </row>
  </sheetData>
  <mergeCells count="1">
    <mergeCell ref="A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J182"/>
  <sheetViews>
    <sheetView topLeftCell="A21" zoomScaleNormal="100" workbookViewId="0">
      <selection activeCell="B52" sqref="B52"/>
    </sheetView>
  </sheetViews>
  <sheetFormatPr baseColWidth="10" defaultColWidth="24" defaultRowHeight="12" x14ac:dyDescent="0.25"/>
  <cols>
    <col min="1" max="1" width="34.140625" style="172" customWidth="1"/>
    <col min="2" max="2" width="12.42578125" style="133" bestFit="1" customWidth="1"/>
    <col min="3" max="3" width="80.5703125" style="39" customWidth="1"/>
    <col min="4" max="4" width="10.7109375" style="133" bestFit="1" customWidth="1"/>
    <col min="5" max="5" width="12.42578125" style="133" bestFit="1" customWidth="1"/>
    <col min="6" max="6" width="8.28515625" style="133" bestFit="1" customWidth="1"/>
    <col min="7" max="7" width="15.7109375" style="133" customWidth="1"/>
    <col min="8" max="8" width="14.7109375" style="4" bestFit="1" customWidth="1"/>
    <col min="9" max="16384" width="24" style="133"/>
  </cols>
  <sheetData>
    <row r="1" spans="1:8" ht="24" x14ac:dyDescent="0.25">
      <c r="A1" s="131" t="s">
        <v>153</v>
      </c>
      <c r="B1" s="131" t="s">
        <v>154</v>
      </c>
      <c r="C1" s="131" t="s">
        <v>155</v>
      </c>
      <c r="D1" s="132" t="s">
        <v>3</v>
      </c>
      <c r="E1" s="132" t="s">
        <v>22</v>
      </c>
      <c r="F1" s="132" t="s">
        <v>141</v>
      </c>
      <c r="G1" s="131" t="s">
        <v>581</v>
      </c>
      <c r="H1" s="131" t="s">
        <v>156</v>
      </c>
    </row>
    <row r="2" spans="1:8" x14ac:dyDescent="0.25">
      <c r="A2" s="131" t="s">
        <v>595</v>
      </c>
      <c r="B2" s="42">
        <v>1013142</v>
      </c>
      <c r="C2" s="43" t="s">
        <v>649</v>
      </c>
      <c r="D2" s="42" t="str">
        <f>VLOOKUP(B2,MATERIALES!$A$2:$C$80,3,0)</f>
        <v>m</v>
      </c>
      <c r="E2" s="42">
        <v>50</v>
      </c>
      <c r="F2" s="134">
        <f>VLOOKUP(B2,MATERIALES!$A$2:$D$80,4,0)</f>
        <v>0</v>
      </c>
      <c r="G2" s="134">
        <f t="shared" ref="G2:G59" si="0">E2*F2</f>
        <v>0</v>
      </c>
      <c r="H2" s="135">
        <f t="shared" ref="H2:H3" si="1">G2</f>
        <v>0</v>
      </c>
    </row>
    <row r="3" spans="1:8" x14ac:dyDescent="0.25">
      <c r="A3" s="131" t="s">
        <v>596</v>
      </c>
      <c r="B3" s="42">
        <v>1013144</v>
      </c>
      <c r="C3" s="43" t="s">
        <v>651</v>
      </c>
      <c r="D3" s="42" t="str">
        <f>VLOOKUP(B3,MATERIALES!$A$2:$C$80,3,0)</f>
        <v>m</v>
      </c>
      <c r="E3" s="42">
        <v>150</v>
      </c>
      <c r="F3" s="134">
        <f>VLOOKUP(B3,MATERIALES!$A$2:$D$80,4,0)</f>
        <v>0</v>
      </c>
      <c r="G3" s="134">
        <f t="shared" si="0"/>
        <v>0</v>
      </c>
      <c r="H3" s="135">
        <f t="shared" si="1"/>
        <v>0</v>
      </c>
    </row>
    <row r="4" spans="1:8" ht="31.5" customHeight="1" x14ac:dyDescent="0.25">
      <c r="A4" s="131" t="s">
        <v>599</v>
      </c>
      <c r="B4" s="42">
        <v>1310446</v>
      </c>
      <c r="C4" s="43" t="s">
        <v>612</v>
      </c>
      <c r="D4" s="42" t="str">
        <f>VLOOKUP(B4,MATERIALES!$A$2:$C$80,3,0)</f>
        <v>m</v>
      </c>
      <c r="E4" s="42">
        <v>8895</v>
      </c>
      <c r="F4" s="134">
        <f>VLOOKUP(B4,MATERIALES!$A$2:$D$80,4,0)</f>
        <v>0</v>
      </c>
      <c r="G4" s="134">
        <f t="shared" si="0"/>
        <v>0</v>
      </c>
      <c r="H4" s="135">
        <f>SUM(G4)</f>
        <v>0</v>
      </c>
    </row>
    <row r="5" spans="1:8" x14ac:dyDescent="0.25">
      <c r="A5" s="131" t="s">
        <v>597</v>
      </c>
      <c r="B5" s="42">
        <v>1014143</v>
      </c>
      <c r="C5" s="43" t="s">
        <v>613</v>
      </c>
      <c r="D5" s="42" t="str">
        <f>VLOOKUP(B5,MATERIALES!$A$2:$C$80,3,0)</f>
        <v>m</v>
      </c>
      <c r="E5" s="42">
        <v>2965</v>
      </c>
      <c r="F5" s="134">
        <f>VLOOKUP(B5,MATERIALES!$A$2:$D$80,4,0)</f>
        <v>0</v>
      </c>
      <c r="G5" s="134">
        <f t="shared" si="0"/>
        <v>0</v>
      </c>
      <c r="H5" s="135">
        <f>SUM(G5)</f>
        <v>0</v>
      </c>
    </row>
    <row r="6" spans="1:8" x14ac:dyDescent="0.25">
      <c r="A6" s="131" t="s">
        <v>598</v>
      </c>
      <c r="B6" s="42">
        <v>1300569</v>
      </c>
      <c r="C6" s="43" t="s">
        <v>614</v>
      </c>
      <c r="D6" s="42" t="s">
        <v>8</v>
      </c>
      <c r="E6" s="42">
        <v>3825</v>
      </c>
      <c r="F6" s="134">
        <f>VLOOKUP(B6,MATERIALES!$A$2:$D$80,4,0)</f>
        <v>0</v>
      </c>
      <c r="G6" s="134">
        <f t="shared" si="0"/>
        <v>0</v>
      </c>
      <c r="H6" s="135">
        <f>SUM(G6:G10)</f>
        <v>0</v>
      </c>
    </row>
    <row r="7" spans="1:8" x14ac:dyDescent="0.25">
      <c r="A7" s="131"/>
      <c r="B7" s="42">
        <v>11782613</v>
      </c>
      <c r="C7" s="43" t="s">
        <v>615</v>
      </c>
      <c r="D7" s="42" t="s">
        <v>14</v>
      </c>
      <c r="E7" s="42">
        <v>7</v>
      </c>
      <c r="F7" s="134">
        <f>VLOOKUP(B7,MATERIALES!$A$2:$D$80,4,0)</f>
        <v>0</v>
      </c>
      <c r="G7" s="134">
        <f t="shared" si="0"/>
        <v>0</v>
      </c>
      <c r="H7" s="135"/>
    </row>
    <row r="8" spans="1:8" x14ac:dyDescent="0.25">
      <c r="A8" s="131"/>
      <c r="B8" s="42">
        <v>11751218</v>
      </c>
      <c r="C8" s="43" t="s">
        <v>486</v>
      </c>
      <c r="D8" s="42" t="s">
        <v>14</v>
      </c>
      <c r="E8" s="42">
        <v>14</v>
      </c>
      <c r="F8" s="134">
        <f>VLOOKUP(B8,MATERIALES!$A$2:$D$80,4,0)</f>
        <v>0</v>
      </c>
      <c r="G8" s="134">
        <f t="shared" si="0"/>
        <v>0</v>
      </c>
      <c r="H8" s="135"/>
    </row>
    <row r="9" spans="1:8" x14ac:dyDescent="0.25">
      <c r="A9" s="131"/>
      <c r="B9" s="42">
        <v>11752019</v>
      </c>
      <c r="C9" s="43" t="s">
        <v>616</v>
      </c>
      <c r="D9" s="42" t="s">
        <v>14</v>
      </c>
      <c r="E9" s="42">
        <v>7</v>
      </c>
      <c r="F9" s="134">
        <f>VLOOKUP(B9,MATERIALES!$A$2:$D$80,4,0)</f>
        <v>0</v>
      </c>
      <c r="G9" s="134">
        <f t="shared" si="0"/>
        <v>0</v>
      </c>
      <c r="H9" s="135"/>
    </row>
    <row r="10" spans="1:8" x14ac:dyDescent="0.25">
      <c r="A10" s="131"/>
      <c r="B10" s="42">
        <v>11752319</v>
      </c>
      <c r="C10" s="43" t="s">
        <v>485</v>
      </c>
      <c r="D10" s="42" t="s">
        <v>14</v>
      </c>
      <c r="E10" s="42">
        <v>49</v>
      </c>
      <c r="F10" s="134">
        <f>VLOOKUP(B10,MATERIALES!$A$2:$D$80,4,0)</f>
        <v>0</v>
      </c>
      <c r="G10" s="134">
        <f t="shared" si="0"/>
        <v>0</v>
      </c>
      <c r="H10" s="135"/>
    </row>
    <row r="11" spans="1:8" x14ac:dyDescent="0.25">
      <c r="A11" s="131" t="s">
        <v>600</v>
      </c>
      <c r="B11" s="42">
        <v>11182565</v>
      </c>
      <c r="C11" s="43" t="s">
        <v>617</v>
      </c>
      <c r="D11" s="42" t="s">
        <v>14</v>
      </c>
      <c r="E11" s="42">
        <v>21</v>
      </c>
      <c r="F11" s="134">
        <f>VLOOKUP(B11,MATERIALES!$A$2:$D$80,4,0)</f>
        <v>0</v>
      </c>
      <c r="G11" s="134">
        <f t="shared" si="0"/>
        <v>0</v>
      </c>
      <c r="H11" s="135">
        <f>+G11+G12</f>
        <v>0</v>
      </c>
    </row>
    <row r="12" spans="1:8" x14ac:dyDescent="0.25">
      <c r="A12" s="131"/>
      <c r="B12" s="42">
        <v>11855001</v>
      </c>
      <c r="C12" s="43" t="s">
        <v>618</v>
      </c>
      <c r="D12" s="42" t="str">
        <f>VLOOKUP(B12,MATERIALES!$A$2:$C$80,3,0)</f>
        <v>u</v>
      </c>
      <c r="E12" s="42">
        <v>21</v>
      </c>
      <c r="F12" s="134">
        <f>VLOOKUP(B12,MATERIALES!$A$2:$D$80,4,0)</f>
        <v>0</v>
      </c>
      <c r="G12" s="134">
        <f t="shared" si="0"/>
        <v>0</v>
      </c>
      <c r="H12" s="135"/>
    </row>
    <row r="13" spans="1:8" ht="16.5" customHeight="1" x14ac:dyDescent="0.25">
      <c r="A13" s="131" t="s">
        <v>611</v>
      </c>
      <c r="B13" s="42">
        <v>2344026</v>
      </c>
      <c r="C13" s="43" t="s">
        <v>619</v>
      </c>
      <c r="D13" s="42" t="str">
        <f>VLOOKUP(B13,MATERIALES!$A$2:$C$80,3,0)</f>
        <v>u</v>
      </c>
      <c r="E13" s="42">
        <v>320</v>
      </c>
      <c r="F13" s="134">
        <f>VLOOKUP(B13,MATERIALES!$A$2:$D$80,4,0)</f>
        <v>0</v>
      </c>
      <c r="G13" s="134">
        <f t="shared" si="0"/>
        <v>0</v>
      </c>
      <c r="H13" s="135">
        <f>SUM(G13:G13)</f>
        <v>0</v>
      </c>
    </row>
    <row r="14" spans="1:8" ht="24" x14ac:dyDescent="0.25">
      <c r="A14" s="131" t="s">
        <v>582</v>
      </c>
      <c r="B14" s="42">
        <v>2831830</v>
      </c>
      <c r="C14" s="43" t="s">
        <v>620</v>
      </c>
      <c r="D14" s="42" t="str">
        <f>VLOOKUP(B14,MATERIALES!$A$2:$C$80,3,0)</f>
        <v>u</v>
      </c>
      <c r="E14" s="42">
        <v>18</v>
      </c>
      <c r="F14" s="134">
        <f>VLOOKUP(B14,MATERIALES!$A$2:$D$80,4,0)</f>
        <v>0</v>
      </c>
      <c r="G14" s="134">
        <f t="shared" si="0"/>
        <v>0</v>
      </c>
      <c r="H14" s="135">
        <f>SUM(G14:G26)</f>
        <v>0</v>
      </c>
    </row>
    <row r="15" spans="1:8" x14ac:dyDescent="0.25">
      <c r="A15" s="131"/>
      <c r="B15" s="42">
        <v>2871065</v>
      </c>
      <c r="C15" s="43" t="s">
        <v>496</v>
      </c>
      <c r="D15" s="42" t="str">
        <f>VLOOKUP(B15,MATERIALES!$A$2:$C$80,3,0)</f>
        <v>u</v>
      </c>
      <c r="E15" s="42">
        <v>27</v>
      </c>
      <c r="F15" s="134">
        <f>VLOOKUP(B15,MATERIALES!$A$2:$D$80,4,0)</f>
        <v>0</v>
      </c>
      <c r="G15" s="134">
        <f t="shared" si="0"/>
        <v>0</v>
      </c>
      <c r="H15" s="135"/>
    </row>
    <row r="16" spans="1:8" x14ac:dyDescent="0.25">
      <c r="A16" s="131"/>
      <c r="B16" s="42">
        <v>2871085</v>
      </c>
      <c r="C16" s="43" t="s">
        <v>497</v>
      </c>
      <c r="D16" s="42" t="str">
        <f>VLOOKUP(B16,MATERIALES!$A$2:$C$80,3,0)</f>
        <v>u</v>
      </c>
      <c r="E16" s="42">
        <v>36</v>
      </c>
      <c r="F16" s="134">
        <f>VLOOKUP(B16,MATERIALES!$A$2:$D$80,4,0)</f>
        <v>0</v>
      </c>
      <c r="G16" s="134">
        <f t="shared" si="0"/>
        <v>0</v>
      </c>
      <c r="H16" s="135"/>
    </row>
    <row r="17" spans="1:8" x14ac:dyDescent="0.25">
      <c r="A17" s="131"/>
      <c r="B17" s="42">
        <v>2814172</v>
      </c>
      <c r="C17" s="43" t="s">
        <v>498</v>
      </c>
      <c r="D17" s="42" t="str">
        <f>VLOOKUP(B17,MATERIALES!$A$2:$C$80,3,0)</f>
        <v>u</v>
      </c>
      <c r="E17" s="42">
        <v>18</v>
      </c>
      <c r="F17" s="134">
        <f>VLOOKUP(B17,MATERIALES!$A$2:$D$80,4,0)</f>
        <v>0</v>
      </c>
      <c r="G17" s="134">
        <f t="shared" si="0"/>
        <v>0</v>
      </c>
      <c r="H17" s="135"/>
    </row>
    <row r="18" spans="1:8" x14ac:dyDescent="0.25">
      <c r="A18" s="131"/>
      <c r="B18" s="42">
        <v>2010360</v>
      </c>
      <c r="C18" s="43" t="s">
        <v>489</v>
      </c>
      <c r="D18" s="42" t="str">
        <f>VLOOKUP(B18,MATERIALES!$A$2:$C$80,3,0)</f>
        <v>u</v>
      </c>
      <c r="E18" s="42">
        <v>18</v>
      </c>
      <c r="F18" s="134">
        <f>VLOOKUP(B18,MATERIALES!$A$2:$D$80,4,0)</f>
        <v>0</v>
      </c>
      <c r="G18" s="134">
        <f t="shared" si="0"/>
        <v>0</v>
      </c>
      <c r="H18" s="135"/>
    </row>
    <row r="19" spans="1:8" ht="24" x14ac:dyDescent="0.25">
      <c r="A19" s="131"/>
      <c r="B19" s="42">
        <v>2820191</v>
      </c>
      <c r="C19" s="43" t="s">
        <v>495</v>
      </c>
      <c r="D19" s="42" t="str">
        <f>VLOOKUP(B19,MATERIALES!$A$2:$C$80,3,0)</f>
        <v>u</v>
      </c>
      <c r="E19" s="42">
        <v>36</v>
      </c>
      <c r="F19" s="134">
        <f>VLOOKUP(B19,MATERIALES!$A$2:$D$80,4,0)</f>
        <v>0</v>
      </c>
      <c r="G19" s="134">
        <f t="shared" si="0"/>
        <v>0</v>
      </c>
      <c r="H19" s="135"/>
    </row>
    <row r="20" spans="1:8" x14ac:dyDescent="0.25">
      <c r="A20" s="131"/>
      <c r="B20" s="42">
        <v>2988216</v>
      </c>
      <c r="C20" s="43" t="s">
        <v>499</v>
      </c>
      <c r="D20" s="42" t="str">
        <f>VLOOKUP(B20,MATERIALES!$A$2:$C$80,3,0)</f>
        <v>u</v>
      </c>
      <c r="E20" s="42">
        <v>72</v>
      </c>
      <c r="F20" s="134">
        <f>VLOOKUP(B20,MATERIALES!$A$2:$D$80,4,0)</f>
        <v>0</v>
      </c>
      <c r="G20" s="134">
        <f t="shared" si="0"/>
        <v>0</v>
      </c>
      <c r="H20" s="135"/>
    </row>
    <row r="21" spans="1:8" x14ac:dyDescent="0.25">
      <c r="A21" s="131"/>
      <c r="B21" s="42">
        <v>2810102</v>
      </c>
      <c r="C21" s="43" t="s">
        <v>497</v>
      </c>
      <c r="D21" s="42" t="str">
        <f>VLOOKUP(B21,MATERIALES!$A$2:$C$80,3,0)</f>
        <v>u</v>
      </c>
      <c r="E21" s="42">
        <v>36</v>
      </c>
      <c r="F21" s="134">
        <f>VLOOKUP(B21,MATERIALES!$A$2:$D$80,4,0)</f>
        <v>0</v>
      </c>
      <c r="G21" s="134">
        <f t="shared" si="0"/>
        <v>0</v>
      </c>
      <c r="H21" s="135"/>
    </row>
    <row r="22" spans="1:8" x14ac:dyDescent="0.25">
      <c r="A22" s="131"/>
      <c r="B22" s="42">
        <v>2010152</v>
      </c>
      <c r="C22" s="43" t="s">
        <v>498</v>
      </c>
      <c r="D22" s="42" t="str">
        <f>VLOOKUP(B22,MATERIALES!$A$2:$C$80,3,0)</f>
        <v>u</v>
      </c>
      <c r="E22" s="42">
        <v>36</v>
      </c>
      <c r="F22" s="134">
        <f>VLOOKUP(B22,MATERIALES!$A$2:$D$80,4,0)</f>
        <v>0</v>
      </c>
      <c r="G22" s="134">
        <f t="shared" si="0"/>
        <v>0</v>
      </c>
      <c r="H22" s="135"/>
    </row>
    <row r="23" spans="1:8" x14ac:dyDescent="0.25">
      <c r="A23" s="131"/>
      <c r="B23" s="42">
        <v>2371243</v>
      </c>
      <c r="C23" s="43" t="s">
        <v>500</v>
      </c>
      <c r="D23" s="42" t="str">
        <f>VLOOKUP(B23,MATERIALES!$A$2:$C$80,3,0)</f>
        <v>u</v>
      </c>
      <c r="E23" s="42">
        <v>36</v>
      </c>
      <c r="F23" s="134">
        <f>VLOOKUP(B23,MATERIALES!$A$2:$D$80,4,0)</f>
        <v>0</v>
      </c>
      <c r="G23" s="134">
        <f t="shared" si="0"/>
        <v>0</v>
      </c>
      <c r="H23" s="135"/>
    </row>
    <row r="24" spans="1:8" x14ac:dyDescent="0.25">
      <c r="A24" s="131"/>
      <c r="B24" s="42">
        <v>2371241</v>
      </c>
      <c r="C24" s="43" t="s">
        <v>501</v>
      </c>
      <c r="D24" s="42" t="str">
        <f>VLOOKUP(B24,MATERIALES!$A$2:$C$80,3,0)</f>
        <v>u</v>
      </c>
      <c r="E24" s="42">
        <v>36</v>
      </c>
      <c r="F24" s="134">
        <f>VLOOKUP(B24,MATERIALES!$A$2:$D$80,4,0)</f>
        <v>0</v>
      </c>
      <c r="G24" s="134">
        <f t="shared" si="0"/>
        <v>0</v>
      </c>
      <c r="H24" s="135"/>
    </row>
    <row r="25" spans="1:8" x14ac:dyDescent="0.25">
      <c r="A25" s="131"/>
      <c r="B25" s="42">
        <v>11182590</v>
      </c>
      <c r="C25" s="43" t="s">
        <v>145</v>
      </c>
      <c r="D25" s="42" t="str">
        <f>VLOOKUP(B25,MATERIALES!$A$2:$C$80,3,0)</f>
        <v>u</v>
      </c>
      <c r="E25" s="42">
        <v>18</v>
      </c>
      <c r="F25" s="134">
        <f>VLOOKUP(B25,MATERIALES!$A$2:$D$80,4,0)</f>
        <v>0</v>
      </c>
      <c r="G25" s="134">
        <f t="shared" si="0"/>
        <v>0</v>
      </c>
      <c r="H25" s="135"/>
    </row>
    <row r="26" spans="1:8" x14ac:dyDescent="0.25">
      <c r="A26" s="131"/>
      <c r="B26" s="42">
        <v>2052244</v>
      </c>
      <c r="C26" s="43" t="s">
        <v>502</v>
      </c>
      <c r="D26" s="42" t="str">
        <f>VLOOKUP(B26,MATERIALES!$A$2:$C$80,3,0)</f>
        <v>u</v>
      </c>
      <c r="E26" s="42">
        <v>18</v>
      </c>
      <c r="F26" s="134">
        <f>VLOOKUP(B26,MATERIALES!$A$2:$D$80,4,0)</f>
        <v>0</v>
      </c>
      <c r="G26" s="134">
        <f t="shared" si="0"/>
        <v>0</v>
      </c>
      <c r="H26" s="135"/>
    </row>
    <row r="27" spans="1:8" x14ac:dyDescent="0.25">
      <c r="A27" s="131" t="s">
        <v>583</v>
      </c>
      <c r="B27" s="42">
        <v>2342750</v>
      </c>
      <c r="C27" s="43" t="s">
        <v>629</v>
      </c>
      <c r="D27" s="42" t="str">
        <f>VLOOKUP(B27,MATERIALES!$A$2:$C$80,3,0)</f>
        <v>u</v>
      </c>
      <c r="E27" s="42">
        <v>6</v>
      </c>
      <c r="F27" s="134">
        <f>VLOOKUP(B27,MATERIALES!$A$2:$D$80,4,0)</f>
        <v>0</v>
      </c>
      <c r="G27" s="134">
        <f t="shared" si="0"/>
        <v>0</v>
      </c>
      <c r="H27" s="135">
        <f>SUM(G27:G34)</f>
        <v>0</v>
      </c>
    </row>
    <row r="28" spans="1:8" ht="24" x14ac:dyDescent="0.25">
      <c r="A28" s="131"/>
      <c r="B28" s="42">
        <v>2010360</v>
      </c>
      <c r="C28" s="43" t="s">
        <v>624</v>
      </c>
      <c r="D28" s="42" t="str">
        <f>VLOOKUP(B28,MATERIALES!$A$2:$C$80,3,0)</f>
        <v>u</v>
      </c>
      <c r="E28" s="42">
        <v>18</v>
      </c>
      <c r="F28" s="134">
        <f>VLOOKUP(B28,MATERIALES!$A$2:$D$80,4,0)</f>
        <v>0</v>
      </c>
      <c r="G28" s="134">
        <f t="shared" si="0"/>
        <v>0</v>
      </c>
      <c r="H28" s="135"/>
    </row>
    <row r="29" spans="1:8" x14ac:dyDescent="0.25">
      <c r="A29" s="131"/>
      <c r="B29" s="42">
        <v>2814172</v>
      </c>
      <c r="C29" s="43" t="s">
        <v>623</v>
      </c>
      <c r="D29" s="42" t="str">
        <f>VLOOKUP(B29,MATERIALES!$A$2:$C$80,3,0)</f>
        <v>u</v>
      </c>
      <c r="E29" s="42">
        <v>18</v>
      </c>
      <c r="F29" s="134">
        <f>VLOOKUP(B29,MATERIALES!$A$2:$D$80,4,0)</f>
        <v>0</v>
      </c>
      <c r="G29" s="134">
        <f t="shared" si="0"/>
        <v>0</v>
      </c>
      <c r="H29" s="135"/>
    </row>
    <row r="30" spans="1:8" x14ac:dyDescent="0.25">
      <c r="A30" s="131"/>
      <c r="B30" s="42">
        <v>2871065</v>
      </c>
      <c r="C30" s="43" t="s">
        <v>621</v>
      </c>
      <c r="D30" s="42" t="str">
        <f>VLOOKUP(B30,MATERIALES!$A$2:$C$80,3,0)</f>
        <v>u</v>
      </c>
      <c r="E30" s="42">
        <v>9</v>
      </c>
      <c r="F30" s="134">
        <f>VLOOKUP(B30,MATERIALES!$A$2:$D$80,4,0)</f>
        <v>0</v>
      </c>
      <c r="G30" s="134">
        <f t="shared" si="0"/>
        <v>0</v>
      </c>
      <c r="H30" s="135"/>
    </row>
    <row r="31" spans="1:8" x14ac:dyDescent="0.25">
      <c r="A31" s="131"/>
      <c r="B31" s="42">
        <v>2871085</v>
      </c>
      <c r="C31" s="43" t="s">
        <v>622</v>
      </c>
      <c r="D31" s="42" t="str">
        <f>VLOOKUP(B31,MATERIALES!$A$2:$C$80,3,0)</f>
        <v>u</v>
      </c>
      <c r="E31" s="42">
        <v>12</v>
      </c>
      <c r="F31" s="134">
        <f>VLOOKUP(B31,MATERIALES!$A$2:$D$80,4,0)</f>
        <v>0</v>
      </c>
      <c r="G31" s="134">
        <f t="shared" si="0"/>
        <v>0</v>
      </c>
      <c r="H31" s="135"/>
    </row>
    <row r="32" spans="1:8" x14ac:dyDescent="0.25">
      <c r="A32" s="131"/>
      <c r="B32" s="42">
        <v>2119961</v>
      </c>
      <c r="C32" s="43" t="s">
        <v>630</v>
      </c>
      <c r="D32" s="42" t="str">
        <f>VLOOKUP(B32,MATERIALES!$A$2:$C$80,3,0)</f>
        <v>u</v>
      </c>
      <c r="E32" s="42">
        <v>6</v>
      </c>
      <c r="F32" s="134">
        <f>VLOOKUP(B32,MATERIALES!$A$2:$D$80,4,0)</f>
        <v>0</v>
      </c>
      <c r="G32" s="134">
        <f t="shared" si="0"/>
        <v>0</v>
      </c>
      <c r="H32" s="135"/>
    </row>
    <row r="33" spans="1:10" ht="24" x14ac:dyDescent="0.25">
      <c r="A33" s="131"/>
      <c r="B33" s="42">
        <v>2820190</v>
      </c>
      <c r="C33" s="43" t="s">
        <v>631</v>
      </c>
      <c r="D33" s="42" t="str">
        <f>VLOOKUP(B33,MATERIALES!$A$2:$C$80,3,0)</f>
        <v>u</v>
      </c>
      <c r="E33" s="42">
        <v>6</v>
      </c>
      <c r="F33" s="134">
        <f>VLOOKUP(B33,MATERIALES!$A$2:$D$80,4,0)</f>
        <v>0</v>
      </c>
      <c r="G33" s="134">
        <f t="shared" si="0"/>
        <v>0</v>
      </c>
      <c r="H33" s="135"/>
    </row>
    <row r="34" spans="1:10" x14ac:dyDescent="0.25">
      <c r="A34" s="131"/>
      <c r="B34" s="42">
        <v>2988216</v>
      </c>
      <c r="C34" s="43" t="s">
        <v>146</v>
      </c>
      <c r="D34" s="42" t="str">
        <f>VLOOKUP(B34,MATERIALES!$A$2:$C$80,3,0)</f>
        <v>u</v>
      </c>
      <c r="E34" s="42">
        <v>6</v>
      </c>
      <c r="F34" s="134">
        <f>VLOOKUP(B34,MATERIALES!$A$2:$D$80,4,0)</f>
        <v>0</v>
      </c>
      <c r="G34" s="134">
        <f t="shared" si="0"/>
        <v>0</v>
      </c>
      <c r="H34" s="135"/>
    </row>
    <row r="35" spans="1:10" ht="24" x14ac:dyDescent="0.25">
      <c r="A35" s="131" t="s">
        <v>584</v>
      </c>
      <c r="B35" s="42">
        <v>2010360</v>
      </c>
      <c r="C35" s="43" t="s">
        <v>624</v>
      </c>
      <c r="D35" s="42" t="str">
        <f>VLOOKUP(B35,MATERIALES!$A$2:$C$80,3,0)</f>
        <v>u</v>
      </c>
      <c r="E35" s="42">
        <v>10</v>
      </c>
      <c r="F35" s="134">
        <f>VLOOKUP(B35,MATERIALES!$A$2:$D$80,4,0)</f>
        <v>0</v>
      </c>
      <c r="G35" s="134">
        <f t="shared" si="0"/>
        <v>0</v>
      </c>
      <c r="H35" s="135">
        <f>SUM(G35:G48)</f>
        <v>0</v>
      </c>
    </row>
    <row r="36" spans="1:10" x14ac:dyDescent="0.25">
      <c r="A36" s="131"/>
      <c r="B36" s="42">
        <v>2814172</v>
      </c>
      <c r="C36" s="43" t="s">
        <v>623</v>
      </c>
      <c r="D36" s="42" t="str">
        <f>VLOOKUP(B36,MATERIALES!$A$2:$C$80,3,0)</f>
        <v>u</v>
      </c>
      <c r="E36" s="42">
        <v>10</v>
      </c>
      <c r="F36" s="134">
        <f>VLOOKUP(B36,MATERIALES!$A$2:$D$80,4,0)</f>
        <v>0</v>
      </c>
      <c r="G36" s="134">
        <f t="shared" si="0"/>
        <v>0</v>
      </c>
      <c r="H36" s="135"/>
    </row>
    <row r="37" spans="1:10" x14ac:dyDescent="0.25">
      <c r="A37" s="131"/>
      <c r="B37" s="42">
        <v>2010152</v>
      </c>
      <c r="C37" s="43" t="s">
        <v>512</v>
      </c>
      <c r="D37" s="42" t="str">
        <f>VLOOKUP(B37,MATERIALES!$A$2:$C$80,3,0)</f>
        <v>u</v>
      </c>
      <c r="E37" s="42">
        <v>12</v>
      </c>
      <c r="F37" s="134">
        <f>VLOOKUP(B37,MATERIALES!$A$2:$D$80,4,0)</f>
        <v>0</v>
      </c>
      <c r="G37" s="134">
        <f t="shared" si="0"/>
        <v>0</v>
      </c>
      <c r="H37" s="135"/>
    </row>
    <row r="38" spans="1:10" x14ac:dyDescent="0.25">
      <c r="A38" s="131"/>
      <c r="B38" s="42">
        <v>2371243</v>
      </c>
      <c r="C38" s="43" t="s">
        <v>626</v>
      </c>
      <c r="D38" s="42" t="str">
        <f>VLOOKUP(B38,MATERIALES!$A$2:$C$80,3,0)</f>
        <v>u</v>
      </c>
      <c r="E38" s="42">
        <v>12</v>
      </c>
      <c r="F38" s="134">
        <f>VLOOKUP(B38,MATERIALES!$A$2:$D$80,4,0)</f>
        <v>0</v>
      </c>
      <c r="G38" s="134">
        <f t="shared" si="0"/>
        <v>0</v>
      </c>
      <c r="H38" s="135"/>
    </row>
    <row r="39" spans="1:10" x14ac:dyDescent="0.25">
      <c r="A39" s="131"/>
      <c r="B39" s="42">
        <v>2810102</v>
      </c>
      <c r="C39" s="43" t="s">
        <v>147</v>
      </c>
      <c r="D39" s="42" t="str">
        <f>VLOOKUP(B39,MATERIALES!$A$2:$C$80,3,0)</f>
        <v>u</v>
      </c>
      <c r="E39" s="42">
        <v>12</v>
      </c>
      <c r="F39" s="134">
        <f>VLOOKUP(B39,MATERIALES!$A$2:$D$80,4,0)</f>
        <v>0</v>
      </c>
      <c r="G39" s="134">
        <f>E39*F39</f>
        <v>0</v>
      </c>
      <c r="H39" s="135"/>
    </row>
    <row r="40" spans="1:10" ht="24" x14ac:dyDescent="0.25">
      <c r="A40" s="131"/>
      <c r="B40" s="42">
        <v>2371241</v>
      </c>
      <c r="C40" s="43" t="s">
        <v>627</v>
      </c>
      <c r="D40" s="42" t="str">
        <f>VLOOKUP(B40,MATERIALES!$A$2:$C$80,3,0)</f>
        <v>u</v>
      </c>
      <c r="E40" s="42">
        <v>4</v>
      </c>
      <c r="F40" s="134">
        <f>VLOOKUP(B40,MATERIALES!$A$2:$D$80,4,0)</f>
        <v>0</v>
      </c>
      <c r="G40" s="134">
        <f t="shared" si="0"/>
        <v>0</v>
      </c>
      <c r="H40" s="135"/>
    </row>
    <row r="41" spans="1:10" ht="24" x14ac:dyDescent="0.25">
      <c r="A41" s="131"/>
      <c r="B41" s="42">
        <v>2820191</v>
      </c>
      <c r="C41" s="43" t="s">
        <v>625</v>
      </c>
      <c r="D41" s="42" t="str">
        <f>VLOOKUP(B41,MATERIALES!$A$2:$C$80,3,0)</f>
        <v>u</v>
      </c>
      <c r="E41" s="42">
        <v>2</v>
      </c>
      <c r="F41" s="134">
        <f>VLOOKUP(B41,MATERIALES!$A$2:$D$80,4,0)</f>
        <v>0</v>
      </c>
      <c r="G41" s="134">
        <f t="shared" si="0"/>
        <v>0</v>
      </c>
      <c r="H41" s="135"/>
    </row>
    <row r="42" spans="1:10" x14ac:dyDescent="0.25">
      <c r="A42" s="131"/>
      <c r="B42" s="42">
        <v>2988216</v>
      </c>
      <c r="C42" s="43" t="s">
        <v>146</v>
      </c>
      <c r="D42" s="42" t="str">
        <f>VLOOKUP(B42,MATERIALES!$A$2:$C$80,3,0)</f>
        <v>u</v>
      </c>
      <c r="E42" s="42">
        <v>4</v>
      </c>
      <c r="F42" s="134">
        <f>VLOOKUP(B42,MATERIALES!$A$2:$D$80,4,0)</f>
        <v>0</v>
      </c>
      <c r="G42" s="134">
        <f t="shared" si="0"/>
        <v>0</v>
      </c>
      <c r="H42" s="135"/>
      <c r="J42" s="136">
        <v>1897.6000000000001</v>
      </c>
    </row>
    <row r="43" spans="1:10" ht="24" x14ac:dyDescent="0.25">
      <c r="A43" s="131"/>
      <c r="B43" s="42">
        <v>2342751</v>
      </c>
      <c r="C43" s="43" t="s">
        <v>632</v>
      </c>
      <c r="D43" s="42" t="str">
        <f>VLOOKUP(B43,MATERIALES!$A$2:$C$80,3,0)</f>
        <v>u</v>
      </c>
      <c r="E43" s="42">
        <v>4</v>
      </c>
      <c r="F43" s="134">
        <f>VLOOKUP(B43,MATERIALES!$A$2:$D$80,4,0)</f>
        <v>0</v>
      </c>
      <c r="G43" s="134">
        <f t="shared" si="0"/>
        <v>0</v>
      </c>
      <c r="H43" s="135"/>
    </row>
    <row r="44" spans="1:10" x14ac:dyDescent="0.25">
      <c r="A44" s="131"/>
      <c r="B44" s="42">
        <v>2871085</v>
      </c>
      <c r="C44" s="43" t="s">
        <v>622</v>
      </c>
      <c r="D44" s="42" t="str">
        <f>VLOOKUP(B44,MATERIALES!$A$2:$C$80,3,0)</f>
        <v>u</v>
      </c>
      <c r="E44" s="42">
        <v>8</v>
      </c>
      <c r="F44" s="134">
        <f>VLOOKUP(B44,MATERIALES!$A$2:$D$80,4,0)</f>
        <v>0</v>
      </c>
      <c r="G44" s="134">
        <f t="shared" si="0"/>
        <v>0</v>
      </c>
      <c r="H44" s="135"/>
    </row>
    <row r="45" spans="1:10" x14ac:dyDescent="0.25">
      <c r="A45" s="131"/>
      <c r="B45" s="42">
        <v>2871065</v>
      </c>
      <c r="C45" s="43" t="s">
        <v>621</v>
      </c>
      <c r="D45" s="42" t="str">
        <f>VLOOKUP(B45,MATERIALES!$A$2:$C$80,3,0)</f>
        <v>u</v>
      </c>
      <c r="E45" s="42">
        <v>6</v>
      </c>
      <c r="F45" s="134">
        <f>VLOOKUP(B45,MATERIALES!$A$2:$D$80,4,0)</f>
        <v>0</v>
      </c>
      <c r="G45" s="134">
        <f t="shared" si="0"/>
        <v>0</v>
      </c>
      <c r="H45" s="135"/>
    </row>
    <row r="46" spans="1:10" ht="24" x14ac:dyDescent="0.25">
      <c r="A46" s="131"/>
      <c r="B46" s="42">
        <v>2831830</v>
      </c>
      <c r="C46" s="43" t="s">
        <v>620</v>
      </c>
      <c r="D46" s="42" t="str">
        <f>VLOOKUP(B46,MATERIALES!$A$2:$C$80,3,0)</f>
        <v>u</v>
      </c>
      <c r="E46" s="42">
        <v>2</v>
      </c>
      <c r="F46" s="134">
        <f>VLOOKUP(B46,MATERIALES!$A$2:$D$80,4,0)</f>
        <v>0</v>
      </c>
      <c r="G46" s="134">
        <f t="shared" si="0"/>
        <v>0</v>
      </c>
      <c r="H46" s="135"/>
    </row>
    <row r="47" spans="1:10" x14ac:dyDescent="0.25">
      <c r="A47" s="131"/>
      <c r="B47" s="42">
        <v>11182590</v>
      </c>
      <c r="C47" s="43" t="s">
        <v>628</v>
      </c>
      <c r="D47" s="42" t="str">
        <f>VLOOKUP(B47,MATERIALES!$A$2:$C$80,3,0)</f>
        <v>u</v>
      </c>
      <c r="E47" s="42">
        <v>6</v>
      </c>
      <c r="F47" s="134">
        <f>VLOOKUP(B47,MATERIALES!$A$2:$D$80,4,0)</f>
        <v>0</v>
      </c>
      <c r="G47" s="134">
        <f t="shared" si="0"/>
        <v>0</v>
      </c>
      <c r="H47" s="135"/>
    </row>
    <row r="48" spans="1:10" ht="24" x14ac:dyDescent="0.25">
      <c r="A48" s="131"/>
      <c r="B48" s="42">
        <v>2052244</v>
      </c>
      <c r="C48" s="43" t="s">
        <v>510</v>
      </c>
      <c r="D48" s="42" t="str">
        <f>VLOOKUP(B48,MATERIALES!$A$2:$C$80,3,0)</f>
        <v>u</v>
      </c>
      <c r="E48" s="42">
        <v>2</v>
      </c>
      <c r="F48" s="134">
        <f>VLOOKUP(B48,MATERIALES!$A$2:$D$80,4,0)</f>
        <v>0</v>
      </c>
      <c r="G48" s="134">
        <f t="shared" si="0"/>
        <v>0</v>
      </c>
      <c r="H48" s="135"/>
    </row>
    <row r="49" spans="1:8" ht="24" x14ac:dyDescent="0.25">
      <c r="A49" s="131" t="s">
        <v>585</v>
      </c>
      <c r="B49" s="42">
        <v>2831820</v>
      </c>
      <c r="C49" s="43" t="s">
        <v>633</v>
      </c>
      <c r="D49" s="42" t="str">
        <f>VLOOKUP(B49,MATERIALES!$A$2:$C$80,3,0)</f>
        <v>u</v>
      </c>
      <c r="E49" s="42">
        <v>62</v>
      </c>
      <c r="F49" s="134">
        <f>VLOOKUP(B49,MATERIALES!$A$2:$D$80,4,0)</f>
        <v>0</v>
      </c>
      <c r="G49" s="134">
        <f t="shared" si="0"/>
        <v>0</v>
      </c>
      <c r="H49" s="135">
        <f>SUM(G49:G54)</f>
        <v>0</v>
      </c>
    </row>
    <row r="50" spans="1:8" x14ac:dyDescent="0.25">
      <c r="A50" s="131"/>
      <c r="B50" s="42">
        <v>2121022</v>
      </c>
      <c r="C50" s="43" t="s">
        <v>634</v>
      </c>
      <c r="D50" s="42" t="str">
        <f>VLOOKUP(B50,MATERIALES!$A$2:$C$80,3,0)</f>
        <v>u</v>
      </c>
      <c r="E50" s="42">
        <v>62</v>
      </c>
      <c r="F50" s="134">
        <f>VLOOKUP(B50,MATERIALES!$A$2:$D$80,4,0)</f>
        <v>0</v>
      </c>
      <c r="G50" s="134">
        <f t="shared" si="0"/>
        <v>0</v>
      </c>
      <c r="H50" s="135"/>
    </row>
    <row r="51" spans="1:8" ht="24" x14ac:dyDescent="0.25">
      <c r="A51" s="131"/>
      <c r="B51" s="42">
        <v>2342501</v>
      </c>
      <c r="C51" s="43" t="s">
        <v>635</v>
      </c>
      <c r="D51" s="42" t="str">
        <f>VLOOKUP(B51,MATERIALES!$A$2:$C$80,3,0)</f>
        <v>u</v>
      </c>
      <c r="E51" s="42">
        <v>62</v>
      </c>
      <c r="F51" s="134">
        <f>VLOOKUP(B51,MATERIALES!$A$2:$D$80,4,0)</f>
        <v>0</v>
      </c>
      <c r="G51" s="134">
        <f t="shared" si="0"/>
        <v>0</v>
      </c>
      <c r="H51" s="135"/>
    </row>
    <row r="52" spans="1:8" x14ac:dyDescent="0.25">
      <c r="A52" s="131"/>
      <c r="B52" s="42">
        <v>2344026</v>
      </c>
      <c r="C52" s="43" t="s">
        <v>619</v>
      </c>
      <c r="D52" s="42" t="str">
        <f>VLOOKUP(B52,MATERIALES!$A$2:$C$80,3,0)</f>
        <v>u</v>
      </c>
      <c r="E52" s="42">
        <v>62</v>
      </c>
      <c r="F52" s="134">
        <f>VLOOKUP(B52,MATERIALES!$A$2:$D$80,4,0)</f>
        <v>0</v>
      </c>
      <c r="G52" s="134">
        <f t="shared" si="0"/>
        <v>0</v>
      </c>
      <c r="H52" s="135"/>
    </row>
    <row r="53" spans="1:8" x14ac:dyDescent="0.25">
      <c r="A53" s="131"/>
      <c r="B53" s="42">
        <v>2871085</v>
      </c>
      <c r="C53" s="43" t="s">
        <v>622</v>
      </c>
      <c r="D53" s="42" t="str">
        <f>VLOOKUP(B53,MATERIALES!$A$2:$C$80,3,0)</f>
        <v>u</v>
      </c>
      <c r="E53" s="42">
        <v>186</v>
      </c>
      <c r="F53" s="134">
        <f>VLOOKUP(B53,MATERIALES!$A$2:$D$80,4,0)</f>
        <v>0</v>
      </c>
      <c r="G53" s="134">
        <f t="shared" si="0"/>
        <v>0</v>
      </c>
      <c r="H53" s="135"/>
    </row>
    <row r="54" spans="1:8" x14ac:dyDescent="0.25">
      <c r="A54" s="131"/>
      <c r="B54" s="42">
        <v>2871065</v>
      </c>
      <c r="C54" s="43" t="s">
        <v>621</v>
      </c>
      <c r="D54" s="42" t="str">
        <f>VLOOKUP(B54,MATERIALES!$A$2:$C$80,3,0)</f>
        <v>u</v>
      </c>
      <c r="E54" s="42">
        <v>124</v>
      </c>
      <c r="F54" s="134">
        <f>VLOOKUP(B54,MATERIALES!$A$2:$D$80,4,0)</f>
        <v>0</v>
      </c>
      <c r="G54" s="134">
        <f t="shared" si="0"/>
        <v>0</v>
      </c>
      <c r="H54" s="135"/>
    </row>
    <row r="55" spans="1:8" x14ac:dyDescent="0.25">
      <c r="A55" s="131" t="s">
        <v>586</v>
      </c>
      <c r="B55" s="42">
        <v>2802420</v>
      </c>
      <c r="C55" s="43" t="s">
        <v>521</v>
      </c>
      <c r="D55" s="42" t="str">
        <f>VLOOKUP(B55,MATERIALES!$A$2:$C$80,3,0)</f>
        <v>u</v>
      </c>
      <c r="E55" s="42">
        <v>2</v>
      </c>
      <c r="F55" s="134">
        <f>VLOOKUP(B55,MATERIALES!$A$2:$D$80,4,0)</f>
        <v>0</v>
      </c>
      <c r="G55" s="134">
        <f t="shared" si="0"/>
        <v>0</v>
      </c>
      <c r="H55" s="135">
        <f>SUM(G55:G66)</f>
        <v>0</v>
      </c>
    </row>
    <row r="56" spans="1:8" x14ac:dyDescent="0.25">
      <c r="A56" s="131"/>
      <c r="B56" s="42">
        <v>2980684</v>
      </c>
      <c r="C56" s="43" t="s">
        <v>518</v>
      </c>
      <c r="D56" s="42" t="str">
        <f>VLOOKUP(B56,MATERIALES!$A$2:$C$80,3,0)</f>
        <v>u</v>
      </c>
      <c r="E56" s="42">
        <v>2</v>
      </c>
      <c r="F56" s="134">
        <f>VLOOKUP(B56,MATERIALES!$A$2:$D$80,4,0)</f>
        <v>0</v>
      </c>
      <c r="G56" s="134">
        <f t="shared" si="0"/>
        <v>0</v>
      </c>
      <c r="H56" s="135"/>
    </row>
    <row r="57" spans="1:8" ht="24" x14ac:dyDescent="0.25">
      <c r="A57" s="131"/>
      <c r="B57" s="42">
        <v>2820191</v>
      </c>
      <c r="C57" s="43" t="s">
        <v>625</v>
      </c>
      <c r="D57" s="42" t="str">
        <f>VLOOKUP(B57,MATERIALES!$A$2:$C$80,3,0)</f>
        <v>u</v>
      </c>
      <c r="E57" s="42">
        <v>1</v>
      </c>
      <c r="F57" s="134">
        <f>VLOOKUP(B57,MATERIALES!$A$2:$D$80,4,0)</f>
        <v>0</v>
      </c>
      <c r="G57" s="134">
        <f t="shared" si="0"/>
        <v>0</v>
      </c>
      <c r="H57" s="135"/>
    </row>
    <row r="58" spans="1:8" x14ac:dyDescent="0.25">
      <c r="A58" s="131"/>
      <c r="B58" s="42">
        <v>2834007</v>
      </c>
      <c r="C58" s="43" t="s">
        <v>530</v>
      </c>
      <c r="D58" s="42" t="str">
        <f>VLOOKUP(B58,MATERIALES!$A$2:$C$80,3,0)</f>
        <v>u</v>
      </c>
      <c r="E58" s="42">
        <v>4</v>
      </c>
      <c r="F58" s="134">
        <f>VLOOKUP(B58,MATERIALES!$A$2:$D$80,4,0)</f>
        <v>0</v>
      </c>
      <c r="G58" s="134">
        <f t="shared" si="0"/>
        <v>0</v>
      </c>
      <c r="H58" s="135"/>
    </row>
    <row r="59" spans="1:8" x14ac:dyDescent="0.25">
      <c r="A59" s="131"/>
      <c r="B59" s="42">
        <v>2901614</v>
      </c>
      <c r="C59" s="43" t="s">
        <v>487</v>
      </c>
      <c r="D59" s="42" t="str">
        <f>VLOOKUP(B59,MATERIALES!$A$2:$C$80,3,0)</f>
        <v>u</v>
      </c>
      <c r="E59" s="42">
        <v>4</v>
      </c>
      <c r="F59" s="134">
        <f>VLOOKUP(B59,MATERIALES!$A$2:$D$80,4,0)</f>
        <v>0</v>
      </c>
      <c r="G59" s="134">
        <f t="shared" si="0"/>
        <v>0</v>
      </c>
      <c r="H59" s="135"/>
    </row>
    <row r="60" spans="1:8" x14ac:dyDescent="0.25">
      <c r="A60" s="131"/>
      <c r="B60" s="42">
        <v>2984676</v>
      </c>
      <c r="C60" s="43" t="s">
        <v>636</v>
      </c>
      <c r="D60" s="42" t="str">
        <f>VLOOKUP(B60,MATERIALES!$A$2:$C$80,3,0)</f>
        <v>m</v>
      </c>
      <c r="E60" s="42">
        <v>3</v>
      </c>
      <c r="F60" s="134">
        <f>VLOOKUP(B60,MATERIALES!$A$2:$D$80,4,0)</f>
        <v>0</v>
      </c>
      <c r="G60" s="134">
        <f t="shared" ref="G60:G123" si="2">E60*F60</f>
        <v>0</v>
      </c>
      <c r="H60" s="135"/>
    </row>
    <row r="61" spans="1:8" x14ac:dyDescent="0.25">
      <c r="A61" s="131"/>
      <c r="B61" s="42">
        <v>2810102</v>
      </c>
      <c r="C61" s="43" t="s">
        <v>147</v>
      </c>
      <c r="D61" s="42" t="str">
        <f>VLOOKUP(B61,MATERIALES!$A$2:$C$80,3,0)</f>
        <v>u</v>
      </c>
      <c r="E61" s="42">
        <v>3</v>
      </c>
      <c r="F61" s="134">
        <f>VLOOKUP(B61,MATERIALES!$A$2:$D$80,4,0)</f>
        <v>0</v>
      </c>
      <c r="G61" s="134">
        <f t="shared" si="2"/>
        <v>0</v>
      </c>
      <c r="H61" s="135"/>
    </row>
    <row r="62" spans="1:8" x14ac:dyDescent="0.25">
      <c r="A62" s="131"/>
      <c r="B62" s="42">
        <v>2010152</v>
      </c>
      <c r="C62" s="43" t="s">
        <v>512</v>
      </c>
      <c r="D62" s="42" t="str">
        <f>VLOOKUP(B62,MATERIALES!$A$2:$C$80,3,0)</f>
        <v>u</v>
      </c>
      <c r="E62" s="42">
        <v>3</v>
      </c>
      <c r="F62" s="134">
        <f>VLOOKUP(B62,MATERIALES!$A$2:$D$80,4,0)</f>
        <v>0</v>
      </c>
      <c r="G62" s="134">
        <f t="shared" si="2"/>
        <v>0</v>
      </c>
      <c r="H62" s="135"/>
    </row>
    <row r="63" spans="1:8" x14ac:dyDescent="0.25">
      <c r="A63" s="131"/>
      <c r="B63" s="42">
        <v>2371243</v>
      </c>
      <c r="C63" s="43" t="s">
        <v>626</v>
      </c>
      <c r="D63" s="42" t="str">
        <f>VLOOKUP(B63,MATERIALES!$A$2:$C$80,3,0)</f>
        <v>u</v>
      </c>
      <c r="E63" s="42">
        <v>3</v>
      </c>
      <c r="F63" s="134">
        <f>VLOOKUP(B63,MATERIALES!$A$2:$D$80,4,0)</f>
        <v>0</v>
      </c>
      <c r="G63" s="134">
        <f t="shared" si="2"/>
        <v>0</v>
      </c>
      <c r="H63" s="135"/>
    </row>
    <row r="64" spans="1:8" ht="24" x14ac:dyDescent="0.25">
      <c r="A64" s="131"/>
      <c r="B64" s="42">
        <v>2820190</v>
      </c>
      <c r="C64" s="43" t="s">
        <v>631</v>
      </c>
      <c r="D64" s="42" t="str">
        <f>VLOOKUP(B64,MATERIALES!$A$2:$C$80,3,0)</f>
        <v>u</v>
      </c>
      <c r="E64" s="42">
        <v>1</v>
      </c>
      <c r="F64" s="134">
        <f>VLOOKUP(B64,MATERIALES!$A$2:$D$80,4,0)</f>
        <v>0</v>
      </c>
      <c r="G64" s="134">
        <f t="shared" si="2"/>
        <v>0</v>
      </c>
      <c r="H64" s="135"/>
    </row>
    <row r="65" spans="1:8" x14ac:dyDescent="0.25">
      <c r="A65" s="131"/>
      <c r="B65" s="42">
        <v>2988216</v>
      </c>
      <c r="C65" s="43" t="s">
        <v>146</v>
      </c>
      <c r="D65" s="42" t="str">
        <f>VLOOKUP(B65,MATERIALES!$A$2:$C$80,3,0)</f>
        <v>u</v>
      </c>
      <c r="E65" s="42">
        <v>1</v>
      </c>
      <c r="F65" s="134">
        <f>VLOOKUP(B65,MATERIALES!$A$2:$D$80,4,0)</f>
        <v>0</v>
      </c>
      <c r="G65" s="134">
        <f t="shared" si="2"/>
        <v>0</v>
      </c>
      <c r="H65" s="135"/>
    </row>
    <row r="66" spans="1:8" ht="24" x14ac:dyDescent="0.25">
      <c r="A66" s="131"/>
      <c r="B66" s="42">
        <v>2371241</v>
      </c>
      <c r="C66" s="43" t="s">
        <v>627</v>
      </c>
      <c r="D66" s="42" t="str">
        <f>VLOOKUP(B66,MATERIALES!$A$2:$C$80,3,0)</f>
        <v>u</v>
      </c>
      <c r="E66" s="42">
        <v>1</v>
      </c>
      <c r="F66" s="134">
        <f>VLOOKUP(B66,MATERIALES!$A$2:$D$80,4,0)</f>
        <v>0</v>
      </c>
      <c r="G66" s="134">
        <f t="shared" si="2"/>
        <v>0</v>
      </c>
      <c r="H66" s="135"/>
    </row>
    <row r="67" spans="1:8" x14ac:dyDescent="0.25">
      <c r="A67" s="131" t="s">
        <v>209</v>
      </c>
      <c r="B67" s="42">
        <v>2802420</v>
      </c>
      <c r="C67" s="43" t="s">
        <v>521</v>
      </c>
      <c r="D67" s="42" t="str">
        <f>VLOOKUP(B67,MATERIALES!$A$2:$C$80,3,0)</f>
        <v>u</v>
      </c>
      <c r="E67" s="42">
        <v>4</v>
      </c>
      <c r="F67" s="134">
        <f>VLOOKUP(B67,MATERIALES!$A$2:$D$80,4,0)</f>
        <v>0</v>
      </c>
      <c r="G67" s="134">
        <f t="shared" si="2"/>
        <v>0</v>
      </c>
      <c r="H67" s="135">
        <f>SUM(G67:G81)</f>
        <v>0</v>
      </c>
    </row>
    <row r="68" spans="1:8" x14ac:dyDescent="0.25">
      <c r="A68" s="131"/>
      <c r="B68" s="42">
        <v>2834020</v>
      </c>
      <c r="C68" s="43" t="s">
        <v>515</v>
      </c>
      <c r="D68" s="42" t="str">
        <f>VLOOKUP(B68,MATERIALES!$A$2:$C$80,3,0)</f>
        <v>u</v>
      </c>
      <c r="E68" s="42">
        <v>4</v>
      </c>
      <c r="F68" s="134">
        <f>VLOOKUP(B68,MATERIALES!$A$2:$D$80,4,0)</f>
        <v>0</v>
      </c>
      <c r="G68" s="134">
        <f t="shared" si="2"/>
        <v>0</v>
      </c>
      <c r="H68" s="135"/>
    </row>
    <row r="69" spans="1:8" x14ac:dyDescent="0.25">
      <c r="A69" s="131"/>
      <c r="B69" s="42">
        <v>2820642</v>
      </c>
      <c r="C69" s="43" t="s">
        <v>516</v>
      </c>
      <c r="D69" s="42" t="str">
        <f>VLOOKUP(B69,MATERIALES!$A$2:$C$80,3,0)</f>
        <v>u</v>
      </c>
      <c r="E69" s="42">
        <v>6</v>
      </c>
      <c r="F69" s="134">
        <f>VLOOKUP(B69,MATERIALES!$A$2:$D$80,4,0)</f>
        <v>0</v>
      </c>
      <c r="G69" s="134">
        <f t="shared" si="2"/>
        <v>0</v>
      </c>
      <c r="H69" s="135"/>
    </row>
    <row r="70" spans="1:8" x14ac:dyDescent="0.25">
      <c r="A70" s="131"/>
      <c r="B70" s="42">
        <v>2820134</v>
      </c>
      <c r="C70" s="43" t="s">
        <v>517</v>
      </c>
      <c r="D70" s="42" t="str">
        <f>VLOOKUP(B70,MATERIALES!$A$2:$C$80,3,0)</f>
        <v>u</v>
      </c>
      <c r="E70" s="42">
        <v>2</v>
      </c>
      <c r="F70" s="134">
        <f>VLOOKUP(B70,MATERIALES!$A$2:$D$80,4,0)</f>
        <v>0</v>
      </c>
      <c r="G70" s="134">
        <f t="shared" si="2"/>
        <v>0</v>
      </c>
      <c r="H70" s="135"/>
    </row>
    <row r="71" spans="1:8" x14ac:dyDescent="0.25">
      <c r="A71" s="131"/>
      <c r="B71" s="42">
        <v>2901614</v>
      </c>
      <c r="C71" s="43" t="s">
        <v>487</v>
      </c>
      <c r="D71" s="42" t="str">
        <f>VLOOKUP(B71,MATERIALES!$A$2:$C$80,3,0)</f>
        <v>u</v>
      </c>
      <c r="E71" s="42">
        <v>12</v>
      </c>
      <c r="F71" s="134">
        <f>VLOOKUP(B71,MATERIALES!$A$2:$D$80,4,0)</f>
        <v>0</v>
      </c>
      <c r="G71" s="134">
        <f t="shared" si="2"/>
        <v>0</v>
      </c>
      <c r="H71" s="135"/>
    </row>
    <row r="72" spans="1:8" x14ac:dyDescent="0.25">
      <c r="A72" s="131"/>
      <c r="B72" s="42">
        <v>2901614</v>
      </c>
      <c r="C72" s="43" t="s">
        <v>487</v>
      </c>
      <c r="D72" s="42" t="str">
        <f>VLOOKUP(B72,MATERIALES!$A$2:$C$80,3,0)</f>
        <v>u</v>
      </c>
      <c r="E72" s="42">
        <v>4</v>
      </c>
      <c r="F72" s="134">
        <f>VLOOKUP(B72,MATERIALES!$A$2:$D$80,4,0)</f>
        <v>0</v>
      </c>
      <c r="G72" s="134">
        <f t="shared" si="2"/>
        <v>0</v>
      </c>
      <c r="H72" s="135"/>
    </row>
    <row r="73" spans="1:8" x14ac:dyDescent="0.25">
      <c r="A73" s="131"/>
      <c r="B73" s="42">
        <v>2980684</v>
      </c>
      <c r="C73" s="43" t="s">
        <v>518</v>
      </c>
      <c r="D73" s="42" t="str">
        <f>VLOOKUP(B73,MATERIALES!$A$2:$C$80,3,0)</f>
        <v>u</v>
      </c>
      <c r="E73" s="42">
        <v>4</v>
      </c>
      <c r="F73" s="134">
        <f>VLOOKUP(B73,MATERIALES!$A$2:$D$80,4,0)</f>
        <v>0</v>
      </c>
      <c r="G73" s="134">
        <f t="shared" si="2"/>
        <v>0</v>
      </c>
      <c r="H73" s="135"/>
    </row>
    <row r="74" spans="1:8" x14ac:dyDescent="0.25">
      <c r="A74" s="131"/>
      <c r="B74" s="42">
        <v>2010311</v>
      </c>
      <c r="C74" s="43" t="s">
        <v>511</v>
      </c>
      <c r="D74" s="42" t="str">
        <f>VLOOKUP(B74,MATERIALES!$A$2:$C$80,3,0)</f>
        <v>u</v>
      </c>
      <c r="E74" s="42">
        <v>6</v>
      </c>
      <c r="F74" s="134">
        <f>VLOOKUP(B74,MATERIALES!$A$2:$D$80,4,0)</f>
        <v>0</v>
      </c>
      <c r="G74" s="134">
        <f t="shared" si="2"/>
        <v>0</v>
      </c>
      <c r="H74" s="135"/>
    </row>
    <row r="75" spans="1:8" x14ac:dyDescent="0.25">
      <c r="A75" s="131"/>
      <c r="B75" s="42">
        <v>2814171</v>
      </c>
      <c r="C75" s="43" t="s">
        <v>519</v>
      </c>
      <c r="D75" s="42" t="str">
        <f>VLOOKUP(B75,MATERIALES!$A$2:$C$80,3,0)</f>
        <v>u</v>
      </c>
      <c r="E75" s="42">
        <v>6</v>
      </c>
      <c r="F75" s="134">
        <f>VLOOKUP(B75,MATERIALES!$A$2:$D$80,4,0)</f>
        <v>0</v>
      </c>
      <c r="G75" s="134">
        <f t="shared" si="2"/>
        <v>0</v>
      </c>
      <c r="H75" s="135"/>
    </row>
    <row r="76" spans="1:8" x14ac:dyDescent="0.25">
      <c r="A76" s="131"/>
      <c r="B76" s="42">
        <v>2010152</v>
      </c>
      <c r="C76" s="43" t="s">
        <v>512</v>
      </c>
      <c r="D76" s="42" t="str">
        <f>VLOOKUP(B76,MATERIALES!$A$2:$C$80,3,0)</f>
        <v>u</v>
      </c>
      <c r="E76" s="42">
        <v>12</v>
      </c>
      <c r="F76" s="134">
        <f>VLOOKUP(B76,MATERIALES!$A$2:$D$80,4,0)</f>
        <v>0</v>
      </c>
      <c r="G76" s="134">
        <f t="shared" si="2"/>
        <v>0</v>
      </c>
      <c r="H76" s="135"/>
    </row>
    <row r="77" spans="1:8" x14ac:dyDescent="0.25">
      <c r="A77" s="131"/>
      <c r="B77" s="42">
        <v>2110114</v>
      </c>
      <c r="C77" s="43" t="s">
        <v>513</v>
      </c>
      <c r="D77" s="42" t="str">
        <f>VLOOKUP(B77,MATERIALES!$A$2:$C$80,3,0)</f>
        <v>u</v>
      </c>
      <c r="E77" s="42">
        <v>12</v>
      </c>
      <c r="F77" s="134">
        <f>VLOOKUP(B77,MATERIALES!$A$2:$D$80,4,0)</f>
        <v>0</v>
      </c>
      <c r="G77" s="134">
        <f t="shared" si="2"/>
        <v>0</v>
      </c>
      <c r="H77" s="135"/>
    </row>
    <row r="78" spans="1:8" x14ac:dyDescent="0.25">
      <c r="A78" s="131"/>
      <c r="B78" s="42">
        <v>1012301</v>
      </c>
      <c r="C78" s="43" t="s">
        <v>509</v>
      </c>
      <c r="D78" s="42" t="str">
        <f>VLOOKUP(B78,MATERIALES!$A$2:$C$80,3,0)</f>
        <v>u</v>
      </c>
      <c r="E78" s="42">
        <v>18</v>
      </c>
      <c r="F78" s="134">
        <f>VLOOKUP(B78,MATERIALES!$A$2:$D$80,4,0)</f>
        <v>0</v>
      </c>
      <c r="G78" s="134">
        <f t="shared" si="2"/>
        <v>0</v>
      </c>
      <c r="H78" s="135"/>
    </row>
    <row r="79" spans="1:8" x14ac:dyDescent="0.25">
      <c r="A79" s="131"/>
      <c r="B79" s="42">
        <v>2810102</v>
      </c>
      <c r="C79" s="43" t="s">
        <v>147</v>
      </c>
      <c r="D79" s="42" t="str">
        <f>VLOOKUP(B79,MATERIALES!$A$2:$C$80,3,0)</f>
        <v>u</v>
      </c>
      <c r="E79" s="42">
        <v>12</v>
      </c>
      <c r="F79" s="134">
        <f>VLOOKUP(B79,MATERIALES!$A$2:$D$80,4,0)</f>
        <v>0</v>
      </c>
      <c r="G79" s="134">
        <f t="shared" si="2"/>
        <v>0</v>
      </c>
      <c r="H79" s="135"/>
    </row>
    <row r="80" spans="1:8" x14ac:dyDescent="0.25">
      <c r="A80" s="131"/>
      <c r="B80" s="42">
        <v>1012137</v>
      </c>
      <c r="C80" s="43" t="s">
        <v>508</v>
      </c>
      <c r="D80" s="42" t="str">
        <f>VLOOKUP(B80,MATERIALES!$A$2:$C$80,3,0)</f>
        <v>u</v>
      </c>
      <c r="E80" s="42">
        <v>18</v>
      </c>
      <c r="F80" s="134">
        <f>VLOOKUP(B80,MATERIALES!$A$2:$D$80,4,0)</f>
        <v>0</v>
      </c>
      <c r="G80" s="134">
        <f t="shared" si="2"/>
        <v>0</v>
      </c>
      <c r="H80" s="135"/>
    </row>
    <row r="81" spans="1:8" ht="24" x14ac:dyDescent="0.25">
      <c r="A81" s="131"/>
      <c r="B81" s="42">
        <v>2052244</v>
      </c>
      <c r="C81" s="43" t="s">
        <v>510</v>
      </c>
      <c r="D81" s="42" t="str">
        <f>VLOOKUP(B81,MATERIALES!$A$2:$C$80,3,0)</f>
        <v>u</v>
      </c>
      <c r="E81" s="42">
        <v>6</v>
      </c>
      <c r="F81" s="134">
        <f>VLOOKUP(B81,MATERIALES!$A$2:$D$80,4,0)</f>
        <v>0</v>
      </c>
      <c r="G81" s="134">
        <f t="shared" si="2"/>
        <v>0</v>
      </c>
      <c r="H81" s="135"/>
    </row>
    <row r="82" spans="1:8" x14ac:dyDescent="0.25">
      <c r="A82" s="131" t="s">
        <v>587</v>
      </c>
      <c r="B82" s="42">
        <v>2802420</v>
      </c>
      <c r="C82" s="43" t="s">
        <v>521</v>
      </c>
      <c r="D82" s="42" t="str">
        <f>VLOOKUP(B82,MATERIALES!$A$2:$C$80,3,0)</f>
        <v>u</v>
      </c>
      <c r="E82" s="42">
        <v>2</v>
      </c>
      <c r="F82" s="134">
        <f>VLOOKUP(B82,MATERIALES!$A$2:$D$80,4,0)</f>
        <v>0</v>
      </c>
      <c r="G82" s="134">
        <f t="shared" si="2"/>
        <v>0</v>
      </c>
      <c r="H82" s="135">
        <f>SUM(G82:G92)</f>
        <v>0</v>
      </c>
    </row>
    <row r="83" spans="1:8" x14ac:dyDescent="0.25">
      <c r="A83" s="131"/>
      <c r="B83" s="42">
        <v>2834020</v>
      </c>
      <c r="C83" s="43" t="s">
        <v>515</v>
      </c>
      <c r="D83" s="42" t="str">
        <f>VLOOKUP(B83,MATERIALES!$A$2:$C$80,3,0)</f>
        <v>u</v>
      </c>
      <c r="E83" s="42">
        <v>2</v>
      </c>
      <c r="F83" s="134">
        <f>VLOOKUP(B83,MATERIALES!$A$2:$D$80,4,0)</f>
        <v>0</v>
      </c>
      <c r="G83" s="134">
        <f t="shared" si="2"/>
        <v>0</v>
      </c>
      <c r="H83" s="135"/>
    </row>
    <row r="84" spans="1:8" x14ac:dyDescent="0.25">
      <c r="A84" s="131"/>
      <c r="B84" s="42">
        <v>2820642</v>
      </c>
      <c r="C84" s="43" t="s">
        <v>516</v>
      </c>
      <c r="D84" s="42" t="str">
        <f>VLOOKUP(B84,MATERIALES!$A$2:$C$80,3,0)</f>
        <v>u</v>
      </c>
      <c r="E84" s="42">
        <v>3</v>
      </c>
      <c r="F84" s="134">
        <f>VLOOKUP(B84,MATERIALES!$A$2:$D$80,4,0)</f>
        <v>0</v>
      </c>
      <c r="G84" s="134">
        <f t="shared" si="2"/>
        <v>0</v>
      </c>
      <c r="H84" s="135"/>
    </row>
    <row r="85" spans="1:8" x14ac:dyDescent="0.25">
      <c r="A85" s="131"/>
      <c r="B85" s="42">
        <v>2820134</v>
      </c>
      <c r="C85" s="43" t="s">
        <v>517</v>
      </c>
      <c r="D85" s="42" t="str">
        <f>VLOOKUP(B85,MATERIALES!$A$2:$C$80,3,0)</f>
        <v>u</v>
      </c>
      <c r="E85" s="42">
        <v>1</v>
      </c>
      <c r="F85" s="134">
        <f>VLOOKUP(B85,MATERIALES!$A$2:$D$80,4,0)</f>
        <v>0</v>
      </c>
      <c r="G85" s="134">
        <f t="shared" si="2"/>
        <v>0</v>
      </c>
      <c r="H85" s="135"/>
    </row>
    <row r="86" spans="1:8" x14ac:dyDescent="0.25">
      <c r="A86" s="131"/>
      <c r="B86" s="42">
        <v>2901614</v>
      </c>
      <c r="C86" s="43" t="s">
        <v>487</v>
      </c>
      <c r="D86" s="42" t="str">
        <f>VLOOKUP(B86,MATERIALES!$A$2:$C$80,3,0)</f>
        <v>u</v>
      </c>
      <c r="E86" s="42">
        <v>6</v>
      </c>
      <c r="F86" s="134">
        <f>VLOOKUP(B86,MATERIALES!$A$2:$D$80,4,0)</f>
        <v>0</v>
      </c>
      <c r="G86" s="134">
        <f t="shared" si="2"/>
        <v>0</v>
      </c>
      <c r="H86" s="135"/>
    </row>
    <row r="87" spans="1:8" x14ac:dyDescent="0.25">
      <c r="A87" s="131"/>
      <c r="B87" s="42">
        <v>2901614</v>
      </c>
      <c r="C87" s="43" t="s">
        <v>487</v>
      </c>
      <c r="D87" s="42" t="str">
        <f>VLOOKUP(B87,MATERIALES!$A$2:$C$80,3,0)</f>
        <v>u</v>
      </c>
      <c r="E87" s="42">
        <v>2</v>
      </c>
      <c r="F87" s="134">
        <f>VLOOKUP(B87,MATERIALES!$A$2:$D$80,4,0)</f>
        <v>0</v>
      </c>
      <c r="G87" s="134">
        <f t="shared" si="2"/>
        <v>0</v>
      </c>
      <c r="H87" s="135"/>
    </row>
    <row r="88" spans="1:8" x14ac:dyDescent="0.25">
      <c r="A88" s="131"/>
      <c r="B88" s="42">
        <v>2980684</v>
      </c>
      <c r="C88" s="43" t="s">
        <v>518</v>
      </c>
      <c r="D88" s="42" t="str">
        <f>VLOOKUP(B88,MATERIALES!$A$2:$C$80,3,0)</f>
        <v>u</v>
      </c>
      <c r="E88" s="42">
        <v>2</v>
      </c>
      <c r="F88" s="134">
        <f>VLOOKUP(B88,MATERIALES!$A$2:$D$80,4,0)</f>
        <v>0</v>
      </c>
      <c r="G88" s="134">
        <f t="shared" si="2"/>
        <v>0</v>
      </c>
      <c r="H88" s="135"/>
    </row>
    <row r="89" spans="1:8" x14ac:dyDescent="0.25">
      <c r="A89" s="131"/>
      <c r="B89" s="42">
        <v>2010152</v>
      </c>
      <c r="C89" s="43" t="s">
        <v>512</v>
      </c>
      <c r="D89" s="42" t="str">
        <f>VLOOKUP(B89,MATERIALES!$A$2:$C$80,3,0)</f>
        <v>u</v>
      </c>
      <c r="E89" s="42">
        <v>3</v>
      </c>
      <c r="F89" s="134">
        <f>VLOOKUP(B89,MATERIALES!$A$2:$D$80,4,0)</f>
        <v>0</v>
      </c>
      <c r="G89" s="134">
        <f t="shared" si="2"/>
        <v>0</v>
      </c>
      <c r="H89" s="135"/>
    </row>
    <row r="90" spans="1:8" x14ac:dyDescent="0.25">
      <c r="A90" s="131"/>
      <c r="B90" s="42">
        <v>2110114</v>
      </c>
      <c r="C90" s="43" t="s">
        <v>513</v>
      </c>
      <c r="D90" s="42" t="str">
        <f>VLOOKUP(B90,MATERIALES!$A$2:$C$80,3,0)</f>
        <v>u</v>
      </c>
      <c r="E90" s="42">
        <v>3</v>
      </c>
      <c r="F90" s="134">
        <f>VLOOKUP(B90,MATERIALES!$A$2:$D$80,4,0)</f>
        <v>0</v>
      </c>
      <c r="G90" s="134">
        <f t="shared" si="2"/>
        <v>0</v>
      </c>
      <c r="H90" s="135"/>
    </row>
    <row r="91" spans="1:8" x14ac:dyDescent="0.25">
      <c r="A91" s="131"/>
      <c r="B91" s="42">
        <v>1012301</v>
      </c>
      <c r="C91" s="43" t="s">
        <v>509</v>
      </c>
      <c r="D91" s="42" t="str">
        <f>VLOOKUP(B91,MATERIALES!$A$2:$C$80,3,0)</f>
        <v>u</v>
      </c>
      <c r="E91" s="42">
        <v>4.5</v>
      </c>
      <c r="F91" s="134">
        <f>VLOOKUP(B91,MATERIALES!$A$2:$D$80,4,0)</f>
        <v>0</v>
      </c>
      <c r="G91" s="134">
        <f t="shared" si="2"/>
        <v>0</v>
      </c>
      <c r="H91" s="135"/>
    </row>
    <row r="92" spans="1:8" x14ac:dyDescent="0.25">
      <c r="A92" s="131"/>
      <c r="B92" s="42">
        <v>2810102</v>
      </c>
      <c r="C92" s="43" t="s">
        <v>147</v>
      </c>
      <c r="D92" s="42" t="str">
        <f>VLOOKUP(B92,MATERIALES!$A$2:$C$80,3,0)</f>
        <v>u</v>
      </c>
      <c r="E92" s="42">
        <v>3</v>
      </c>
      <c r="F92" s="134">
        <f>VLOOKUP(B92,MATERIALES!$A$2:$D$80,4,0)</f>
        <v>0</v>
      </c>
      <c r="G92" s="134">
        <f t="shared" si="2"/>
        <v>0</v>
      </c>
      <c r="H92" s="135"/>
    </row>
    <row r="93" spans="1:8" x14ac:dyDescent="0.25">
      <c r="A93" s="131" t="s">
        <v>588</v>
      </c>
      <c r="B93" s="42">
        <v>2112042</v>
      </c>
      <c r="C93" s="43" t="s">
        <v>528</v>
      </c>
      <c r="D93" s="42" t="str">
        <f>VLOOKUP(B93,MATERIALES!$A$2:$C$80,3,0)</f>
        <v>u</v>
      </c>
      <c r="E93" s="42">
        <v>12</v>
      </c>
      <c r="F93" s="134">
        <f>VLOOKUP(B93,MATERIALES!$A$2:$D$80,4,0)</f>
        <v>0</v>
      </c>
      <c r="G93" s="134">
        <f t="shared" si="2"/>
        <v>0</v>
      </c>
      <c r="H93" s="135">
        <f>SUM(G93:G115)</f>
        <v>0</v>
      </c>
    </row>
    <row r="94" spans="1:8" ht="24" x14ac:dyDescent="0.25">
      <c r="A94" s="131"/>
      <c r="B94" s="42">
        <v>2052244</v>
      </c>
      <c r="C94" s="43" t="s">
        <v>510</v>
      </c>
      <c r="D94" s="42" t="str">
        <f>VLOOKUP(B94,MATERIALES!$A$2:$C$80,3,0)</f>
        <v>u</v>
      </c>
      <c r="E94" s="42">
        <v>4</v>
      </c>
      <c r="F94" s="134">
        <f>VLOOKUP(B94,MATERIALES!$A$2:$D$80,4,0)</f>
        <v>0</v>
      </c>
      <c r="G94" s="134">
        <f t="shared" si="2"/>
        <v>0</v>
      </c>
      <c r="H94" s="135"/>
    </row>
    <row r="95" spans="1:8" x14ac:dyDescent="0.25">
      <c r="A95" s="131"/>
      <c r="B95" s="42">
        <v>1021754</v>
      </c>
      <c r="C95" s="43" t="s">
        <v>637</v>
      </c>
      <c r="D95" s="42" t="str">
        <f>VLOOKUP(B95,MATERIALES!$A$2:$C$80,3,0)</f>
        <v>u</v>
      </c>
      <c r="E95" s="42">
        <v>12</v>
      </c>
      <c r="F95" s="134">
        <f>VLOOKUP(B95,MATERIALES!$A$2:$D$80,4,0)</f>
        <v>0</v>
      </c>
      <c r="G95" s="134">
        <f t="shared" si="2"/>
        <v>0</v>
      </c>
      <c r="H95" s="135"/>
    </row>
    <row r="96" spans="1:8" x14ac:dyDescent="0.25">
      <c r="A96" s="131"/>
      <c r="B96" s="42">
        <v>2601806</v>
      </c>
      <c r="C96" s="43" t="s">
        <v>529</v>
      </c>
      <c r="D96" s="42" t="str">
        <f>VLOOKUP(B96,MATERIALES!$A$2:$C$80,3,0)</f>
        <v>u</v>
      </c>
      <c r="E96" s="42">
        <v>6</v>
      </c>
      <c r="F96" s="134">
        <f>VLOOKUP(B96,MATERIALES!$A$2:$D$80,4,0)</f>
        <v>0</v>
      </c>
      <c r="G96" s="134">
        <f t="shared" si="2"/>
        <v>0</v>
      </c>
      <c r="H96" s="135"/>
    </row>
    <row r="97" spans="1:8" x14ac:dyDescent="0.25">
      <c r="A97" s="131"/>
      <c r="B97" s="42">
        <v>2802420</v>
      </c>
      <c r="C97" s="43" t="s">
        <v>521</v>
      </c>
      <c r="D97" s="42" t="str">
        <f>VLOOKUP(B97,MATERIALES!$A$2:$C$80,3,0)</f>
        <v>u</v>
      </c>
      <c r="E97" s="42">
        <v>6</v>
      </c>
      <c r="F97" s="134">
        <f>VLOOKUP(B97,MATERIALES!$A$2:$D$80,4,0)</f>
        <v>0</v>
      </c>
      <c r="G97" s="134">
        <f t="shared" si="2"/>
        <v>0</v>
      </c>
      <c r="H97" s="135"/>
    </row>
    <row r="98" spans="1:8" x14ac:dyDescent="0.25">
      <c r="A98" s="131"/>
      <c r="B98" s="42">
        <v>2834010</v>
      </c>
      <c r="C98" s="43" t="s">
        <v>488</v>
      </c>
      <c r="D98" s="42" t="str">
        <f>VLOOKUP(B98,MATERIALES!$A$2:$C$80,3,0)</f>
        <v>u</v>
      </c>
      <c r="E98" s="42">
        <v>12</v>
      </c>
      <c r="F98" s="134">
        <f>VLOOKUP(B98,MATERIALES!$A$2:$D$80,4,0)</f>
        <v>0</v>
      </c>
      <c r="G98" s="134">
        <f t="shared" si="2"/>
        <v>0</v>
      </c>
      <c r="H98" s="135"/>
    </row>
    <row r="99" spans="1:8" x14ac:dyDescent="0.25">
      <c r="A99" s="131"/>
      <c r="B99" s="42">
        <v>2820134</v>
      </c>
      <c r="C99" s="43" t="s">
        <v>517</v>
      </c>
      <c r="D99" s="42" t="str">
        <f>VLOOKUP(B99,MATERIALES!$A$2:$C$80,3,0)</f>
        <v>u</v>
      </c>
      <c r="E99" s="42">
        <v>2</v>
      </c>
      <c r="F99" s="134">
        <f>VLOOKUP(B99,MATERIALES!$A$2:$D$80,4,0)</f>
        <v>0</v>
      </c>
      <c r="G99" s="134">
        <f t="shared" si="2"/>
        <v>0</v>
      </c>
      <c r="H99" s="135"/>
    </row>
    <row r="100" spans="1:8" x14ac:dyDescent="0.25">
      <c r="A100" s="131"/>
      <c r="B100" s="42">
        <v>2980684</v>
      </c>
      <c r="C100" s="43" t="s">
        <v>518</v>
      </c>
      <c r="D100" s="42" t="str">
        <f>VLOOKUP(B100,MATERIALES!$A$2:$C$80,3,0)</f>
        <v>u</v>
      </c>
      <c r="E100" s="42">
        <v>4</v>
      </c>
      <c r="F100" s="134">
        <f>VLOOKUP(B100,MATERIALES!$A$2:$D$80,4,0)</f>
        <v>0</v>
      </c>
      <c r="G100" s="134">
        <f t="shared" si="2"/>
        <v>0</v>
      </c>
      <c r="H100" s="135"/>
    </row>
    <row r="101" spans="1:8" x14ac:dyDescent="0.25">
      <c r="A101" s="131"/>
      <c r="B101" s="42">
        <v>2901614</v>
      </c>
      <c r="C101" s="43" t="s">
        <v>487</v>
      </c>
      <c r="D101" s="42" t="str">
        <f>VLOOKUP(B101,MATERIALES!$A$2:$C$80,3,0)</f>
        <v>u</v>
      </c>
      <c r="E101" s="42">
        <v>48</v>
      </c>
      <c r="F101" s="134">
        <f>VLOOKUP(B101,MATERIALES!$A$2:$D$80,4,0)</f>
        <v>0</v>
      </c>
      <c r="G101" s="134">
        <f t="shared" si="2"/>
        <v>0</v>
      </c>
      <c r="H101" s="135"/>
    </row>
    <row r="102" spans="1:8" x14ac:dyDescent="0.25">
      <c r="A102" s="131"/>
      <c r="B102" s="42">
        <v>2901614</v>
      </c>
      <c r="C102" s="43" t="s">
        <v>487</v>
      </c>
      <c r="D102" s="42" t="str">
        <f>VLOOKUP(B102,MATERIALES!$A$2:$C$80,3,0)</f>
        <v>u</v>
      </c>
      <c r="E102" s="42">
        <v>12</v>
      </c>
      <c r="F102" s="134">
        <f>VLOOKUP(B102,MATERIALES!$A$2:$D$80,4,0)</f>
        <v>0</v>
      </c>
      <c r="G102" s="134">
        <f t="shared" si="2"/>
        <v>0</v>
      </c>
      <c r="H102" s="135"/>
    </row>
    <row r="103" spans="1:8" x14ac:dyDescent="0.25">
      <c r="A103" s="131"/>
      <c r="B103" s="42">
        <v>2820642</v>
      </c>
      <c r="C103" s="43" t="s">
        <v>516</v>
      </c>
      <c r="D103" s="42" t="str">
        <f>VLOOKUP(B103,MATERIALES!$A$2:$C$80,3,0)</f>
        <v>u</v>
      </c>
      <c r="E103" s="42">
        <v>4</v>
      </c>
      <c r="F103" s="134">
        <f>VLOOKUP(B103,MATERIALES!$A$2:$D$80,4,0)</f>
        <v>0</v>
      </c>
      <c r="G103" s="134">
        <f t="shared" si="2"/>
        <v>0</v>
      </c>
      <c r="H103" s="135"/>
    </row>
    <row r="104" spans="1:8" ht="24" x14ac:dyDescent="0.25">
      <c r="A104" s="131"/>
      <c r="B104" s="42">
        <v>2820138</v>
      </c>
      <c r="C104" s="43" t="s">
        <v>531</v>
      </c>
      <c r="D104" s="42" t="str">
        <f>VLOOKUP(B104,MATERIALES!$A$2:$C$80,3,0)</f>
        <v>u</v>
      </c>
      <c r="E104" s="42">
        <v>2</v>
      </c>
      <c r="F104" s="134">
        <f>VLOOKUP(B104,MATERIALES!$A$2:$D$80,4,0)</f>
        <v>0</v>
      </c>
      <c r="G104" s="134">
        <f t="shared" si="2"/>
        <v>0</v>
      </c>
      <c r="H104" s="135"/>
    </row>
    <row r="105" spans="1:8" x14ac:dyDescent="0.25">
      <c r="A105" s="131"/>
      <c r="B105" s="42">
        <v>2502523</v>
      </c>
      <c r="C105" s="43" t="s">
        <v>638</v>
      </c>
      <c r="D105" s="42" t="str">
        <f>VLOOKUP(B105,MATERIALES!$A$2:$C$80,3,0)</f>
        <v>u</v>
      </c>
      <c r="E105" s="42">
        <v>6</v>
      </c>
      <c r="F105" s="134">
        <f>VLOOKUP(B105,MATERIALES!$A$2:$D$80,4,0)</f>
        <v>0</v>
      </c>
      <c r="G105" s="134">
        <f t="shared" si="2"/>
        <v>0</v>
      </c>
      <c r="H105" s="135"/>
    </row>
    <row r="106" spans="1:8" x14ac:dyDescent="0.25">
      <c r="A106" s="131"/>
      <c r="B106" s="42">
        <v>2820133</v>
      </c>
      <c r="C106" s="43" t="s">
        <v>497</v>
      </c>
      <c r="D106" s="42" t="str">
        <f>VLOOKUP(B106,MATERIALES!$A$2:$C$80,3,0)</f>
        <v>u</v>
      </c>
      <c r="E106" s="42">
        <v>4</v>
      </c>
      <c r="F106" s="134">
        <f>VLOOKUP(B106,MATERIALES!$A$2:$D$80,4,0)</f>
        <v>0</v>
      </c>
      <c r="G106" s="134">
        <f t="shared" si="2"/>
        <v>0</v>
      </c>
      <c r="H106" s="135"/>
    </row>
    <row r="107" spans="1:8" ht="24" x14ac:dyDescent="0.25">
      <c r="A107" s="131"/>
      <c r="B107" s="42">
        <v>2851631</v>
      </c>
      <c r="C107" s="43" t="s">
        <v>520</v>
      </c>
      <c r="D107" s="42" t="str">
        <f>VLOOKUP(B107,MATERIALES!$A$2:$C$80,3,0)</f>
        <v>u</v>
      </c>
      <c r="E107" s="42">
        <v>4</v>
      </c>
      <c r="F107" s="134">
        <f>VLOOKUP(B107,MATERIALES!$A$2:$D$80,4,0)</f>
        <v>0</v>
      </c>
      <c r="G107" s="134">
        <f t="shared" si="2"/>
        <v>0</v>
      </c>
      <c r="H107" s="135"/>
    </row>
    <row r="108" spans="1:8" x14ac:dyDescent="0.25">
      <c r="A108" s="131"/>
      <c r="B108" s="42">
        <v>2624212</v>
      </c>
      <c r="C108" s="43" t="s">
        <v>149</v>
      </c>
      <c r="D108" s="42" t="str">
        <f>VLOOKUP(B108,MATERIALES!$A$2:$C$80,3,0)</f>
        <v>u</v>
      </c>
      <c r="E108" s="42">
        <v>6</v>
      </c>
      <c r="F108" s="134">
        <f>VLOOKUP(B108,MATERIALES!$A$2:$D$80,4,0)</f>
        <v>0</v>
      </c>
      <c r="G108" s="134">
        <f t="shared" si="2"/>
        <v>0</v>
      </c>
      <c r="H108" s="135"/>
    </row>
    <row r="109" spans="1:8" x14ac:dyDescent="0.25">
      <c r="A109" s="131"/>
      <c r="B109" s="42">
        <v>11592552</v>
      </c>
      <c r="C109" s="43" t="s">
        <v>639</v>
      </c>
      <c r="D109" s="42" t="str">
        <f>VLOOKUP(B109,MATERIALES!$A$2:$C$80,3,0)</f>
        <v>u</v>
      </c>
      <c r="E109" s="42">
        <v>6</v>
      </c>
      <c r="F109" s="134">
        <f>VLOOKUP(B109,MATERIALES!$A$2:$D$80,4,0)</f>
        <v>0</v>
      </c>
      <c r="G109" s="134">
        <f t="shared" si="2"/>
        <v>0</v>
      </c>
      <c r="H109" s="135"/>
    </row>
    <row r="110" spans="1:8" x14ac:dyDescent="0.25">
      <c r="A110" s="131"/>
      <c r="B110" s="42">
        <v>7537770</v>
      </c>
      <c r="C110" s="43" t="s">
        <v>640</v>
      </c>
      <c r="D110" s="42" t="str">
        <f>VLOOKUP(B110,MATERIALES!$A$2:$C$80,3,0)</f>
        <v>u</v>
      </c>
      <c r="E110" s="42">
        <v>2</v>
      </c>
      <c r="F110" s="134">
        <f>VLOOKUP(B110,MATERIALES!$A$2:$D$80,4,0)</f>
        <v>0</v>
      </c>
      <c r="G110" s="134">
        <f t="shared" si="2"/>
        <v>0</v>
      </c>
      <c r="H110" s="135"/>
    </row>
    <row r="111" spans="1:8" x14ac:dyDescent="0.25">
      <c r="A111" s="131"/>
      <c r="B111" s="42">
        <v>2351618</v>
      </c>
      <c r="C111" s="43" t="s">
        <v>213</v>
      </c>
      <c r="D111" s="42" t="str">
        <f>VLOOKUP(B111,MATERIALES!$A$2:$C$80,3,0)</f>
        <v>u</v>
      </c>
      <c r="E111" s="42">
        <v>2</v>
      </c>
      <c r="F111" s="134">
        <f>VLOOKUP(B111,MATERIALES!$A$2:$D$80,4,0)</f>
        <v>0</v>
      </c>
      <c r="G111" s="134">
        <f t="shared" si="2"/>
        <v>0</v>
      </c>
      <c r="H111" s="135"/>
    </row>
    <row r="112" spans="1:8" x14ac:dyDescent="0.25">
      <c r="A112" s="131"/>
      <c r="B112" s="42">
        <v>11890109</v>
      </c>
      <c r="C112" s="43" t="s">
        <v>526</v>
      </c>
      <c r="D112" s="42" t="str">
        <f>VLOOKUP(B112,MATERIALES!$A$2:$C$80,3,0)</f>
        <v>u</v>
      </c>
      <c r="E112" s="42">
        <v>2</v>
      </c>
      <c r="F112" s="134">
        <f>VLOOKUP(B112,MATERIALES!$A$2:$D$80,4,0)</f>
        <v>0</v>
      </c>
      <c r="G112" s="134">
        <f t="shared" si="2"/>
        <v>0</v>
      </c>
      <c r="H112" s="135"/>
    </row>
    <row r="113" spans="1:8" x14ac:dyDescent="0.25">
      <c r="A113" s="131"/>
      <c r="B113" s="42">
        <v>1011139</v>
      </c>
      <c r="C113" s="43" t="s">
        <v>527</v>
      </c>
      <c r="D113" s="42" t="str">
        <f>VLOOKUP(B113,MATERIALES!$A$2:$C$80,3,0)</f>
        <v>m</v>
      </c>
      <c r="E113" s="42">
        <v>24</v>
      </c>
      <c r="F113" s="134">
        <f>VLOOKUP(B113,MATERIALES!$A$2:$D$80,4,0)</f>
        <v>0</v>
      </c>
      <c r="G113" s="134">
        <f t="shared" si="2"/>
        <v>0</v>
      </c>
      <c r="H113" s="135"/>
    </row>
    <row r="114" spans="1:8" x14ac:dyDescent="0.25">
      <c r="A114" s="131"/>
      <c r="B114" s="42">
        <v>1991019</v>
      </c>
      <c r="C114" s="43" t="s">
        <v>641</v>
      </c>
      <c r="D114" s="42" t="str">
        <f>VLOOKUP(B114,MATERIALES!$A$2:$C$80,3,0)</f>
        <v>u</v>
      </c>
      <c r="E114" s="42">
        <v>8</v>
      </c>
      <c r="F114" s="134">
        <f>VLOOKUP(B114,MATERIALES!$A$2:$D$80,4,0)</f>
        <v>0</v>
      </c>
      <c r="G114" s="134">
        <f t="shared" si="2"/>
        <v>0</v>
      </c>
      <c r="H114" s="135"/>
    </row>
    <row r="115" spans="1:8" x14ac:dyDescent="0.25">
      <c r="A115" s="131"/>
      <c r="B115" s="42">
        <v>2871001</v>
      </c>
      <c r="C115" s="43" t="s">
        <v>642</v>
      </c>
      <c r="D115" s="42" t="str">
        <f>VLOOKUP(B115,MATERIALES!$A$2:$C$80,3,0)</f>
        <v>m</v>
      </c>
      <c r="E115" s="42">
        <v>8</v>
      </c>
      <c r="F115" s="134">
        <f>VLOOKUP(B115,MATERIALES!$A$2:$D$80,4,0)</f>
        <v>0</v>
      </c>
      <c r="G115" s="134">
        <f t="shared" si="2"/>
        <v>0</v>
      </c>
      <c r="H115" s="135"/>
    </row>
    <row r="116" spans="1:8" x14ac:dyDescent="0.25">
      <c r="A116" s="131" t="s">
        <v>142</v>
      </c>
      <c r="B116" s="42">
        <v>2420512</v>
      </c>
      <c r="C116" s="43" t="s">
        <v>525</v>
      </c>
      <c r="D116" s="42" t="str">
        <f>VLOOKUP(B116,MATERIALES!$A$2:$C$80,3,0)</f>
        <v>u</v>
      </c>
      <c r="E116" s="42">
        <v>1</v>
      </c>
      <c r="F116" s="134">
        <f>VLOOKUP(B116,MATERIALES!$A$2:$D$80,4,0)</f>
        <v>0</v>
      </c>
      <c r="G116" s="134">
        <f t="shared" si="2"/>
        <v>0</v>
      </c>
      <c r="H116" s="135">
        <f>SUM(G116)</f>
        <v>0</v>
      </c>
    </row>
    <row r="117" spans="1:8" ht="24" x14ac:dyDescent="0.25">
      <c r="A117" s="131" t="s">
        <v>610</v>
      </c>
      <c r="B117" s="42">
        <v>2280544</v>
      </c>
      <c r="C117" s="43" t="s">
        <v>643</v>
      </c>
      <c r="D117" s="42" t="str">
        <f>VLOOKUP(B117,MATERIALES!$A$2:$C$80,3,0)</f>
        <v>u</v>
      </c>
      <c r="E117" s="42">
        <v>36</v>
      </c>
      <c r="F117" s="134">
        <f>VLOOKUP(B117,MATERIALES!$A$2:$D$80,4,0)</f>
        <v>0</v>
      </c>
      <c r="G117" s="134">
        <f t="shared" si="2"/>
        <v>0</v>
      </c>
      <c r="H117" s="135">
        <f t="shared" ref="H117:H118" si="3">SUM(G117)</f>
        <v>0</v>
      </c>
    </row>
    <row r="118" spans="1:8" x14ac:dyDescent="0.25">
      <c r="A118" s="131" t="s">
        <v>609</v>
      </c>
      <c r="B118" s="42">
        <v>2280643</v>
      </c>
      <c r="C118" s="43" t="s">
        <v>644</v>
      </c>
      <c r="D118" s="42" t="str">
        <f>VLOOKUP(B118,MATERIALES!$A$2:$C$80,3,0)</f>
        <v>u</v>
      </c>
      <c r="E118" s="42">
        <v>14</v>
      </c>
      <c r="F118" s="134">
        <f>VLOOKUP(B118,MATERIALES!$A$2:$D$80,4,0)</f>
        <v>0</v>
      </c>
      <c r="G118" s="134">
        <f t="shared" si="2"/>
        <v>0</v>
      </c>
      <c r="H118" s="135">
        <f t="shared" si="3"/>
        <v>0</v>
      </c>
    </row>
    <row r="119" spans="1:8" x14ac:dyDescent="0.25">
      <c r="A119" s="131" t="s">
        <v>589</v>
      </c>
      <c r="B119" s="42">
        <v>2351618</v>
      </c>
      <c r="C119" s="43" t="s">
        <v>213</v>
      </c>
      <c r="D119" s="42" t="str">
        <f>VLOOKUP(B119,MATERIALES!$A$2:$C$80,3,0)</f>
        <v>u</v>
      </c>
      <c r="E119" s="42">
        <v>11</v>
      </c>
      <c r="F119" s="134">
        <f>VLOOKUP(B119,MATERIALES!$A$2:$D$80,4,0)</f>
        <v>0</v>
      </c>
      <c r="G119" s="134">
        <f t="shared" si="2"/>
        <v>0</v>
      </c>
      <c r="H119" s="135">
        <f>SUM(G119:G122)</f>
        <v>0</v>
      </c>
    </row>
    <row r="120" spans="1:8" x14ac:dyDescent="0.25">
      <c r="A120" s="131"/>
      <c r="B120" s="42">
        <v>11890109</v>
      </c>
      <c r="C120" s="43" t="s">
        <v>526</v>
      </c>
      <c r="D120" s="42" t="str">
        <f>VLOOKUP(B120,MATERIALES!$A$2:$C$80,3,0)</f>
        <v>u</v>
      </c>
      <c r="E120" s="42">
        <v>11</v>
      </c>
      <c r="F120" s="134">
        <f>VLOOKUP(B120,MATERIALES!$A$2:$D$80,4,0)</f>
        <v>0</v>
      </c>
      <c r="G120" s="134">
        <f t="shared" si="2"/>
        <v>0</v>
      </c>
      <c r="H120" s="135"/>
    </row>
    <row r="121" spans="1:8" ht="24" x14ac:dyDescent="0.25">
      <c r="A121" s="131"/>
      <c r="B121" s="42">
        <v>2052244</v>
      </c>
      <c r="C121" s="43" t="s">
        <v>510</v>
      </c>
      <c r="D121" s="42" t="str">
        <f>VLOOKUP(B121,MATERIALES!$A$2:$C$80,3,0)</f>
        <v>u</v>
      </c>
      <c r="E121" s="42">
        <v>33</v>
      </c>
      <c r="F121" s="134">
        <f>VLOOKUP(B121,MATERIALES!$A$2:$D$80,4,0)</f>
        <v>0</v>
      </c>
      <c r="G121" s="134">
        <f t="shared" si="2"/>
        <v>0</v>
      </c>
      <c r="H121" s="135"/>
    </row>
    <row r="122" spans="1:8" x14ac:dyDescent="0.25">
      <c r="A122" s="131"/>
      <c r="B122" s="42">
        <v>1011151</v>
      </c>
      <c r="C122" s="43" t="s">
        <v>645</v>
      </c>
      <c r="D122" s="42" t="str">
        <f>VLOOKUP(B122,MATERIALES!$A$2:$C$80,3,0)</f>
        <v>m</v>
      </c>
      <c r="E122" s="42">
        <v>132</v>
      </c>
      <c r="F122" s="134">
        <f>VLOOKUP(B122,MATERIALES!$A$2:$D$80,4,0)</f>
        <v>0</v>
      </c>
      <c r="G122" s="134">
        <f t="shared" si="2"/>
        <v>0</v>
      </c>
      <c r="H122" s="135"/>
    </row>
    <row r="123" spans="1:8" x14ac:dyDescent="0.25">
      <c r="A123" s="131" t="s">
        <v>590</v>
      </c>
      <c r="B123" s="42">
        <v>2351618</v>
      </c>
      <c r="C123" s="43" t="s">
        <v>213</v>
      </c>
      <c r="D123" s="42" t="str">
        <f>VLOOKUP(B123,MATERIALES!$A$2:$C$80,3,0)</f>
        <v>u</v>
      </c>
      <c r="E123" s="42">
        <v>4</v>
      </c>
      <c r="F123" s="134">
        <f>VLOOKUP(B123,MATERIALES!$A$2:$D$80,4,0)</f>
        <v>0</v>
      </c>
      <c r="G123" s="134">
        <f t="shared" si="2"/>
        <v>0</v>
      </c>
      <c r="H123" s="135">
        <f>SUM(G123:G126)</f>
        <v>0</v>
      </c>
    </row>
    <row r="124" spans="1:8" x14ac:dyDescent="0.25">
      <c r="A124" s="131"/>
      <c r="B124" s="42">
        <v>11890109</v>
      </c>
      <c r="C124" s="43" t="s">
        <v>526</v>
      </c>
      <c r="D124" s="42" t="str">
        <f>VLOOKUP(B124,MATERIALES!$A$2:$C$80,3,0)</f>
        <v>u</v>
      </c>
      <c r="E124" s="42">
        <v>4</v>
      </c>
      <c r="F124" s="134">
        <f>VLOOKUP(B124,MATERIALES!$A$2:$D$80,4,0)</f>
        <v>0</v>
      </c>
      <c r="G124" s="134">
        <f t="shared" ref="G124:G170" si="4">E124*F124</f>
        <v>0</v>
      </c>
      <c r="H124" s="135"/>
    </row>
    <row r="125" spans="1:8" ht="24" x14ac:dyDescent="0.25">
      <c r="A125" s="131"/>
      <c r="B125" s="42">
        <v>2052244</v>
      </c>
      <c r="C125" s="43" t="s">
        <v>510</v>
      </c>
      <c r="D125" s="42" t="str">
        <f>VLOOKUP(B125,MATERIALES!$A$2:$C$80,3,0)</f>
        <v>u</v>
      </c>
      <c r="E125" s="42">
        <v>6</v>
      </c>
      <c r="F125" s="134">
        <f>VLOOKUP(B125,MATERIALES!$A$2:$D$80,4,0)</f>
        <v>0</v>
      </c>
      <c r="G125" s="134">
        <f t="shared" si="4"/>
        <v>0</v>
      </c>
      <c r="H125" s="135"/>
    </row>
    <row r="126" spans="1:8" x14ac:dyDescent="0.25">
      <c r="A126" s="131"/>
      <c r="B126" s="42">
        <v>1011151</v>
      </c>
      <c r="C126" s="43" t="s">
        <v>645</v>
      </c>
      <c r="D126" s="42" t="str">
        <f>VLOOKUP(B126,MATERIALES!$A$2:$C$80,3,0)</f>
        <v>m</v>
      </c>
      <c r="E126" s="42">
        <v>32</v>
      </c>
      <c r="F126" s="134">
        <f>VLOOKUP(B126,MATERIALES!$A$2:$D$80,4,0)</f>
        <v>0</v>
      </c>
      <c r="G126" s="134">
        <f t="shared" si="4"/>
        <v>0</v>
      </c>
      <c r="H126" s="135"/>
    </row>
    <row r="127" spans="1:8" x14ac:dyDescent="0.25">
      <c r="A127" s="131" t="s">
        <v>591</v>
      </c>
      <c r="B127" s="42">
        <v>2112042</v>
      </c>
      <c r="C127" s="43" t="s">
        <v>528</v>
      </c>
      <c r="D127" s="42" t="str">
        <f>VLOOKUP(B127,MATERIALES!$A$2:$C$80,3,0)</f>
        <v>u</v>
      </c>
      <c r="E127" s="42">
        <v>6</v>
      </c>
      <c r="F127" s="134">
        <f>VLOOKUP(B127,MATERIALES!$A$2:$D$80,4,0)</f>
        <v>0</v>
      </c>
      <c r="G127" s="134">
        <f t="shared" si="4"/>
        <v>0</v>
      </c>
      <c r="H127" s="135">
        <f>SUM(G127:G135)</f>
        <v>0</v>
      </c>
    </row>
    <row r="128" spans="1:8" ht="24" x14ac:dyDescent="0.25">
      <c r="A128" s="131"/>
      <c r="B128" s="42">
        <v>2052244</v>
      </c>
      <c r="C128" s="43" t="s">
        <v>510</v>
      </c>
      <c r="D128" s="42" t="str">
        <f>VLOOKUP(B128,MATERIALES!$A$2:$C$80,3,0)</f>
        <v>u</v>
      </c>
      <c r="E128" s="42">
        <v>12</v>
      </c>
      <c r="F128" s="134">
        <f>VLOOKUP(B128,MATERIALES!$A$2:$D$80,4,0)</f>
        <v>0</v>
      </c>
      <c r="G128" s="134">
        <f t="shared" si="4"/>
        <v>0</v>
      </c>
      <c r="H128" s="135"/>
    </row>
    <row r="129" spans="1:8" x14ac:dyDescent="0.25">
      <c r="A129" s="131"/>
      <c r="B129" s="42">
        <v>2502523</v>
      </c>
      <c r="C129" s="43" t="s">
        <v>638</v>
      </c>
      <c r="D129" s="42" t="str">
        <f>VLOOKUP(B129,MATERIALES!$A$2:$C$80,3,0)</f>
        <v>u</v>
      </c>
      <c r="E129" s="42">
        <v>3</v>
      </c>
      <c r="F129" s="134">
        <f>VLOOKUP(B129,MATERIALES!$A$2:$D$80,4,0)</f>
        <v>0</v>
      </c>
      <c r="G129" s="134">
        <f t="shared" si="4"/>
        <v>0</v>
      </c>
      <c r="H129" s="135"/>
    </row>
    <row r="130" spans="1:8" x14ac:dyDescent="0.25">
      <c r="A130" s="131"/>
      <c r="B130" s="42">
        <v>2802020</v>
      </c>
      <c r="C130" s="43" t="s">
        <v>514</v>
      </c>
      <c r="D130" s="42" t="str">
        <f>VLOOKUP(B130,MATERIALES!$A$2:$C$80,3,0)</f>
        <v>u</v>
      </c>
      <c r="E130" s="42">
        <v>1</v>
      </c>
      <c r="F130" s="134">
        <f>VLOOKUP(B130,MATERIALES!$A$2:$D$80,4,0)</f>
        <v>0</v>
      </c>
      <c r="G130" s="134">
        <f t="shared" si="4"/>
        <v>0</v>
      </c>
      <c r="H130" s="135"/>
    </row>
    <row r="131" spans="1:8" ht="24" x14ac:dyDescent="0.25">
      <c r="A131" s="131"/>
      <c r="B131" s="42">
        <v>2851631</v>
      </c>
      <c r="C131" s="43" t="s">
        <v>520</v>
      </c>
      <c r="D131" s="42" t="str">
        <f>VLOOKUP(B131,MATERIALES!$A$2:$C$80,3,0)</f>
        <v>u</v>
      </c>
      <c r="E131" s="42">
        <v>1</v>
      </c>
      <c r="F131" s="134">
        <f>VLOOKUP(B131,MATERIALES!$A$2:$D$80,4,0)</f>
        <v>0</v>
      </c>
      <c r="G131" s="134">
        <f t="shared" si="4"/>
        <v>0</v>
      </c>
      <c r="H131" s="135"/>
    </row>
    <row r="132" spans="1:8" x14ac:dyDescent="0.25">
      <c r="A132" s="131"/>
      <c r="B132" s="42">
        <v>2834007</v>
      </c>
      <c r="C132" s="43" t="s">
        <v>530</v>
      </c>
      <c r="D132" s="42" t="str">
        <f>VLOOKUP(B132,MATERIALES!$A$2:$C$80,3,0)</f>
        <v>u</v>
      </c>
      <c r="E132" s="42">
        <v>2</v>
      </c>
      <c r="F132" s="134">
        <f>VLOOKUP(B132,MATERIALES!$A$2:$D$80,4,0)</f>
        <v>0</v>
      </c>
      <c r="G132" s="134">
        <f t="shared" si="4"/>
        <v>0</v>
      </c>
      <c r="H132" s="135"/>
    </row>
    <row r="133" spans="1:8" x14ac:dyDescent="0.25">
      <c r="A133" s="131"/>
      <c r="B133" s="42">
        <v>2820133</v>
      </c>
      <c r="C133" s="43" t="s">
        <v>497</v>
      </c>
      <c r="D133" s="42" t="str">
        <f>VLOOKUP(B133,MATERIALES!$A$2:$C$80,3,0)</f>
        <v>u</v>
      </c>
      <c r="E133" s="42">
        <v>1</v>
      </c>
      <c r="F133" s="134">
        <f>VLOOKUP(B133,MATERIALES!$A$2:$D$80,4,0)</f>
        <v>0</v>
      </c>
      <c r="G133" s="134">
        <f t="shared" si="4"/>
        <v>0</v>
      </c>
      <c r="H133" s="135"/>
    </row>
    <row r="134" spans="1:8" x14ac:dyDescent="0.25">
      <c r="A134" s="131"/>
      <c r="B134" s="42">
        <v>2901614</v>
      </c>
      <c r="C134" s="43" t="s">
        <v>487</v>
      </c>
      <c r="D134" s="42" t="str">
        <f>VLOOKUP(B134,MATERIALES!$A$2:$C$80,3,0)</f>
        <v>u</v>
      </c>
      <c r="E134" s="42">
        <v>4</v>
      </c>
      <c r="F134" s="134">
        <f>VLOOKUP(B134,MATERIALES!$A$2:$D$80,4,0)</f>
        <v>0</v>
      </c>
      <c r="G134" s="134">
        <f t="shared" si="4"/>
        <v>0</v>
      </c>
      <c r="H134" s="135"/>
    </row>
    <row r="135" spans="1:8" ht="24" x14ac:dyDescent="0.25">
      <c r="A135" s="131"/>
      <c r="B135" s="42">
        <v>2820138</v>
      </c>
      <c r="C135" s="43" t="s">
        <v>531</v>
      </c>
      <c r="D135" s="42" t="str">
        <f>VLOOKUP(B135,MATERIALES!$A$2:$C$80,3,0)</f>
        <v>u</v>
      </c>
      <c r="E135" s="42">
        <v>1</v>
      </c>
      <c r="F135" s="134">
        <f>VLOOKUP(B135,MATERIALES!$A$2:$D$80,4,0)</f>
        <v>0</v>
      </c>
      <c r="G135" s="134">
        <f t="shared" si="4"/>
        <v>0</v>
      </c>
      <c r="H135" s="135"/>
    </row>
    <row r="136" spans="1:8" ht="24" x14ac:dyDescent="0.25">
      <c r="A136" s="131" t="s">
        <v>594</v>
      </c>
      <c r="B136" s="42">
        <v>2582402</v>
      </c>
      <c r="C136" s="43" t="s">
        <v>646</v>
      </c>
      <c r="D136" s="42" t="str">
        <f>VLOOKUP(B136,MATERIALES!$A$2:$C$80,3,0)</f>
        <v>u</v>
      </c>
      <c r="E136" s="42">
        <v>1</v>
      </c>
      <c r="F136" s="134">
        <f>VLOOKUP(B136,MATERIALES!$A$2:$D$80,4,0)</f>
        <v>0</v>
      </c>
      <c r="G136" s="134">
        <f t="shared" si="4"/>
        <v>0</v>
      </c>
      <c r="H136" s="135">
        <f>SUM(G136:G138)</f>
        <v>0</v>
      </c>
    </row>
    <row r="137" spans="1:8" x14ac:dyDescent="0.25">
      <c r="A137" s="131"/>
      <c r="B137" s="42">
        <v>22247027</v>
      </c>
      <c r="C137" s="43" t="s">
        <v>647</v>
      </c>
      <c r="D137" s="42" t="str">
        <f>VLOOKUP(B137,MATERIALES!$A$2:$C$80,3,0)</f>
        <v>u</v>
      </c>
      <c r="E137" s="42">
        <v>1</v>
      </c>
      <c r="F137" s="134">
        <f>VLOOKUP(B137,MATERIALES!$A$2:$D$80,4,0)</f>
        <v>0</v>
      </c>
      <c r="G137" s="134">
        <f t="shared" si="4"/>
        <v>0</v>
      </c>
      <c r="H137" s="135"/>
    </row>
    <row r="138" spans="1:8" x14ac:dyDescent="0.25">
      <c r="A138" s="131"/>
      <c r="B138" s="42">
        <v>3621287</v>
      </c>
      <c r="C138" s="43" t="s">
        <v>648</v>
      </c>
      <c r="D138" s="42" t="str">
        <f>VLOOKUP(B138,MATERIALES!$A$2:$C$80,3,0)</f>
        <v>u</v>
      </c>
      <c r="E138" s="42">
        <v>3</v>
      </c>
      <c r="F138" s="134">
        <f>VLOOKUP(B138,MATERIALES!$A$2:$D$80,4,0)</f>
        <v>0</v>
      </c>
      <c r="G138" s="134">
        <f t="shared" si="4"/>
        <v>0</v>
      </c>
      <c r="H138" s="135"/>
    </row>
    <row r="139" spans="1:8" x14ac:dyDescent="0.25">
      <c r="A139" s="131" t="s">
        <v>592</v>
      </c>
      <c r="B139" s="42">
        <v>1015207</v>
      </c>
      <c r="C139" s="43" t="s">
        <v>524</v>
      </c>
      <c r="D139" s="42" t="str">
        <f>VLOOKUP(B139,MATERIALES!$A$2:$C$80,3,0)</f>
        <v>m</v>
      </c>
      <c r="E139" s="42">
        <v>20</v>
      </c>
      <c r="F139" s="134">
        <f>VLOOKUP(B139,MATERIALES!$A$2:$D$80,4,0)</f>
        <v>0</v>
      </c>
      <c r="G139" s="134">
        <f t="shared" si="4"/>
        <v>0</v>
      </c>
      <c r="H139" s="135">
        <f>SUM(G139:G143)</f>
        <v>0</v>
      </c>
    </row>
    <row r="140" spans="1:8" x14ac:dyDescent="0.25">
      <c r="A140" s="131"/>
      <c r="B140" s="42">
        <v>2282003</v>
      </c>
      <c r="C140" s="43" t="s">
        <v>523</v>
      </c>
      <c r="D140" s="42" t="str">
        <f>VLOOKUP(B140,MATERIALES!$A$2:$C$80,3,0)</f>
        <v>u</v>
      </c>
      <c r="E140" s="42">
        <v>1</v>
      </c>
      <c r="F140" s="134">
        <f>VLOOKUP(B140,MATERIALES!$A$2:$D$80,4,0)</f>
        <v>0</v>
      </c>
      <c r="G140" s="134">
        <f t="shared" si="4"/>
        <v>0</v>
      </c>
      <c r="H140" s="135"/>
    </row>
    <row r="141" spans="1:8" x14ac:dyDescent="0.25">
      <c r="A141" s="131"/>
      <c r="B141" s="42">
        <v>2371009</v>
      </c>
      <c r="C141" s="43" t="s">
        <v>532</v>
      </c>
      <c r="D141" s="42" t="str">
        <f>VLOOKUP(B141,MATERIALES!$A$2:$C$80,3,0)</f>
        <v>u</v>
      </c>
      <c r="E141" s="42">
        <v>1</v>
      </c>
      <c r="F141" s="134">
        <f>VLOOKUP(B141,MATERIALES!$A$2:$D$80,4,0)</f>
        <v>0</v>
      </c>
      <c r="G141" s="134">
        <f t="shared" si="4"/>
        <v>0</v>
      </c>
      <c r="H141" s="135"/>
    </row>
    <row r="142" spans="1:8" x14ac:dyDescent="0.25">
      <c r="A142" s="131"/>
      <c r="B142" s="42">
        <v>2988216</v>
      </c>
      <c r="C142" s="43" t="s">
        <v>146</v>
      </c>
      <c r="D142" s="42" t="str">
        <f>VLOOKUP(B142,MATERIALES!$A$2:$C$80,3,0)</f>
        <v>u</v>
      </c>
      <c r="E142" s="42">
        <v>1</v>
      </c>
      <c r="F142" s="134">
        <f>VLOOKUP(B142,MATERIALES!$A$2:$D$80,4,0)</f>
        <v>0</v>
      </c>
      <c r="G142" s="134">
        <f t="shared" si="4"/>
        <v>0</v>
      </c>
      <c r="H142" s="135"/>
    </row>
    <row r="143" spans="1:8" x14ac:dyDescent="0.25">
      <c r="A143" s="131"/>
      <c r="B143" s="42">
        <v>2820133</v>
      </c>
      <c r="C143" s="43" t="s">
        <v>497</v>
      </c>
      <c r="D143" s="42" t="str">
        <f>VLOOKUP(B143,MATERIALES!$A$2:$C$80,3,0)</f>
        <v>u</v>
      </c>
      <c r="E143" s="42">
        <v>1</v>
      </c>
      <c r="F143" s="134">
        <f>VLOOKUP(B143,MATERIALES!$A$2:$D$80,4,0)</f>
        <v>0</v>
      </c>
      <c r="G143" s="134">
        <f t="shared" si="4"/>
        <v>0</v>
      </c>
      <c r="H143" s="135"/>
    </row>
    <row r="144" spans="1:8" x14ac:dyDescent="0.25">
      <c r="A144" s="131" t="s">
        <v>143</v>
      </c>
      <c r="B144" s="42">
        <v>1015207</v>
      </c>
      <c r="C144" s="43" t="s">
        <v>524</v>
      </c>
      <c r="D144" s="42" t="str">
        <f>VLOOKUP(B144,MATERIALES!$A$2:$C$80,3,0)</f>
        <v>m</v>
      </c>
      <c r="E144" s="42">
        <v>11</v>
      </c>
      <c r="F144" s="134">
        <f>VLOOKUP(B144,MATERIALES!$A$2:$D$80,4,0)</f>
        <v>0</v>
      </c>
      <c r="G144" s="134">
        <f t="shared" si="4"/>
        <v>0</v>
      </c>
      <c r="H144" s="135">
        <f>SUM(G144:G148)</f>
        <v>0</v>
      </c>
    </row>
    <row r="145" spans="1:8" x14ac:dyDescent="0.25">
      <c r="A145" s="131"/>
      <c r="B145" s="42">
        <v>2282003</v>
      </c>
      <c r="C145" s="43" t="s">
        <v>523</v>
      </c>
      <c r="D145" s="42" t="str">
        <f>VLOOKUP(B145,MATERIALES!$A$2:$C$80,3,0)</f>
        <v>u</v>
      </c>
      <c r="E145" s="42">
        <v>1</v>
      </c>
      <c r="F145" s="134">
        <f>VLOOKUP(B145,MATERIALES!$A$2:$D$80,4,0)</f>
        <v>0</v>
      </c>
      <c r="G145" s="134">
        <f t="shared" si="4"/>
        <v>0</v>
      </c>
      <c r="H145" s="135"/>
    </row>
    <row r="146" spans="1:8" x14ac:dyDescent="0.25">
      <c r="A146" s="131"/>
      <c r="B146" s="42">
        <v>2371009</v>
      </c>
      <c r="C146" s="43" t="s">
        <v>532</v>
      </c>
      <c r="D146" s="42" t="str">
        <f>VLOOKUP(B146,MATERIALES!$A$2:$C$80,3,0)</f>
        <v>u</v>
      </c>
      <c r="E146" s="42">
        <v>1</v>
      </c>
      <c r="F146" s="134">
        <f>VLOOKUP(B146,MATERIALES!$A$2:$D$80,4,0)</f>
        <v>0</v>
      </c>
      <c r="G146" s="134">
        <f t="shared" si="4"/>
        <v>0</v>
      </c>
      <c r="H146" s="135"/>
    </row>
    <row r="147" spans="1:8" x14ac:dyDescent="0.25">
      <c r="A147" s="131"/>
      <c r="B147" s="42">
        <v>2852618</v>
      </c>
      <c r="C147" s="43" t="s">
        <v>151</v>
      </c>
      <c r="D147" s="42" t="str">
        <f>VLOOKUP(B147,MATERIALES!$A$2:$C$80,3,0)</f>
        <v>u</v>
      </c>
      <c r="E147" s="42">
        <v>1</v>
      </c>
      <c r="F147" s="134">
        <f>VLOOKUP(B147,MATERIALES!$A$2:$D$80,4,0)</f>
        <v>0</v>
      </c>
      <c r="G147" s="134">
        <f t="shared" si="4"/>
        <v>0</v>
      </c>
      <c r="H147" s="135"/>
    </row>
    <row r="148" spans="1:8" x14ac:dyDescent="0.25">
      <c r="A148" s="131"/>
      <c r="B148" s="42">
        <v>7070430</v>
      </c>
      <c r="C148" s="43" t="s">
        <v>533</v>
      </c>
      <c r="D148" s="42" t="str">
        <f>VLOOKUP(B148,MATERIALES!$A$2:$C$80,3,0)</f>
        <v>u</v>
      </c>
      <c r="E148" s="42">
        <v>1</v>
      </c>
      <c r="F148" s="134">
        <f>VLOOKUP(B148,MATERIALES!$A$2:$D$80,4,0)</f>
        <v>0</v>
      </c>
      <c r="G148" s="134">
        <f t="shared" si="4"/>
        <v>0</v>
      </c>
      <c r="H148" s="135"/>
    </row>
    <row r="149" spans="1:8" x14ac:dyDescent="0.25">
      <c r="A149" s="131" t="s">
        <v>593</v>
      </c>
      <c r="B149" s="42">
        <v>1015207</v>
      </c>
      <c r="C149" s="43" t="s">
        <v>524</v>
      </c>
      <c r="D149" s="42" t="str">
        <f>VLOOKUP(B149,MATERIALES!$A$2:$C$80,3,0)</f>
        <v>m</v>
      </c>
      <c r="E149" s="42">
        <v>74</v>
      </c>
      <c r="F149" s="134">
        <f>VLOOKUP(B149,MATERIALES!$A$2:$D$80,4,0)</f>
        <v>0</v>
      </c>
      <c r="G149" s="134">
        <f t="shared" si="4"/>
        <v>0</v>
      </c>
      <c r="H149" s="135">
        <f>SUM(G149:G156)</f>
        <v>0</v>
      </c>
    </row>
    <row r="150" spans="1:8" x14ac:dyDescent="0.25">
      <c r="A150" s="131"/>
      <c r="B150" s="42">
        <v>2282003</v>
      </c>
      <c r="C150" s="43" t="s">
        <v>523</v>
      </c>
      <c r="D150" s="42" t="str">
        <f>VLOOKUP(B150,MATERIALES!$A$2:$C$80,3,0)</f>
        <v>u</v>
      </c>
      <c r="E150" s="42">
        <v>12</v>
      </c>
      <c r="F150" s="134">
        <f>VLOOKUP(B150,MATERIALES!$A$2:$D$80,4,0)</f>
        <v>0</v>
      </c>
      <c r="G150" s="134">
        <f t="shared" si="4"/>
        <v>0</v>
      </c>
      <c r="H150" s="135"/>
    </row>
    <row r="151" spans="1:8" x14ac:dyDescent="0.25">
      <c r="A151" s="131"/>
      <c r="B151" s="42">
        <v>2371009</v>
      </c>
      <c r="C151" s="43" t="s">
        <v>532</v>
      </c>
      <c r="D151" s="42" t="str">
        <f>VLOOKUP(B151,MATERIALES!$A$2:$C$80,3,0)</f>
        <v>u</v>
      </c>
      <c r="E151" s="42">
        <v>6</v>
      </c>
      <c r="F151" s="134">
        <f>VLOOKUP(B151,MATERIALES!$A$2:$D$80,4,0)</f>
        <v>0</v>
      </c>
      <c r="G151" s="134">
        <f t="shared" si="4"/>
        <v>0</v>
      </c>
      <c r="H151" s="135"/>
    </row>
    <row r="152" spans="1:8" x14ac:dyDescent="0.25">
      <c r="A152" s="131"/>
      <c r="B152" s="42">
        <v>2010703</v>
      </c>
      <c r="C152" s="43" t="s">
        <v>534</v>
      </c>
      <c r="D152" s="42" t="str">
        <f>VLOOKUP(B152,MATERIALES!$A$2:$C$80,3,0)</f>
        <v>u</v>
      </c>
      <c r="E152" s="42">
        <v>4</v>
      </c>
      <c r="F152" s="134">
        <f>VLOOKUP(B152,MATERIALES!$A$2:$D$80,4,0)</f>
        <v>0</v>
      </c>
      <c r="G152" s="134">
        <f t="shared" si="4"/>
        <v>0</v>
      </c>
      <c r="H152" s="135"/>
    </row>
    <row r="153" spans="1:8" x14ac:dyDescent="0.25">
      <c r="A153" s="131"/>
      <c r="B153" s="42">
        <v>2988216</v>
      </c>
      <c r="C153" s="43" t="s">
        <v>146</v>
      </c>
      <c r="D153" s="42" t="str">
        <f>VLOOKUP(B153,MATERIALES!$A$2:$C$80,3,0)</f>
        <v>u</v>
      </c>
      <c r="E153" s="42">
        <v>4</v>
      </c>
      <c r="F153" s="134">
        <f>VLOOKUP(B153,MATERIALES!$A$2:$D$80,4,0)</f>
        <v>0</v>
      </c>
      <c r="G153" s="134">
        <f t="shared" si="4"/>
        <v>0</v>
      </c>
      <c r="H153" s="135"/>
    </row>
    <row r="154" spans="1:8" x14ac:dyDescent="0.25">
      <c r="A154" s="131"/>
      <c r="B154" s="42">
        <v>2852618</v>
      </c>
      <c r="C154" s="43" t="s">
        <v>151</v>
      </c>
      <c r="D154" s="42" t="str">
        <f>VLOOKUP(B154,MATERIALES!$A$2:$C$80,3,0)</f>
        <v>u</v>
      </c>
      <c r="E154" s="42">
        <v>2</v>
      </c>
      <c r="F154" s="134">
        <f>VLOOKUP(B154,MATERIALES!$A$2:$D$80,4,0)</f>
        <v>0</v>
      </c>
      <c r="G154" s="134">
        <f t="shared" si="4"/>
        <v>0</v>
      </c>
      <c r="H154" s="135"/>
    </row>
    <row r="155" spans="1:8" x14ac:dyDescent="0.25">
      <c r="A155" s="131"/>
      <c r="B155" s="42">
        <v>7070430</v>
      </c>
      <c r="C155" s="43" t="s">
        <v>533</v>
      </c>
      <c r="D155" s="42" t="str">
        <f>VLOOKUP(B155,MATERIALES!$A$2:$C$80,3,0)</f>
        <v>u</v>
      </c>
      <c r="E155" s="42">
        <v>2</v>
      </c>
      <c r="F155" s="134">
        <f>VLOOKUP(B155,MATERIALES!$A$2:$D$80,4,0)</f>
        <v>0</v>
      </c>
      <c r="G155" s="134">
        <f t="shared" si="4"/>
        <v>0</v>
      </c>
      <c r="H155" s="135"/>
    </row>
    <row r="156" spans="1:8" x14ac:dyDescent="0.25">
      <c r="A156" s="131"/>
      <c r="B156" s="42">
        <v>2820133</v>
      </c>
      <c r="C156" s="43" t="s">
        <v>497</v>
      </c>
      <c r="D156" s="42" t="str">
        <f>VLOOKUP(B156,MATERIALES!$A$2:$C$80,3,0)</f>
        <v>u</v>
      </c>
      <c r="E156" s="42">
        <v>2</v>
      </c>
      <c r="F156" s="134">
        <f>VLOOKUP(B156,MATERIALES!$A$2:$D$80,4,0)</f>
        <v>0</v>
      </c>
      <c r="G156" s="134">
        <f t="shared" si="4"/>
        <v>0</v>
      </c>
      <c r="H156" s="135"/>
    </row>
    <row r="157" spans="1:8" x14ac:dyDescent="0.25">
      <c r="A157" s="131" t="s">
        <v>144</v>
      </c>
      <c r="B157" s="42">
        <v>1015207</v>
      </c>
      <c r="C157" s="43" t="s">
        <v>524</v>
      </c>
      <c r="D157" s="42" t="str">
        <f>VLOOKUP(B157,MATERIALES!$A$2:$C$80,3,0)</f>
        <v>m</v>
      </c>
      <c r="E157" s="42">
        <v>28</v>
      </c>
      <c r="F157" s="134">
        <f>VLOOKUP(B157,MATERIALES!$A$2:$D$80,4,0)</f>
        <v>0</v>
      </c>
      <c r="G157" s="134">
        <f t="shared" si="4"/>
        <v>0</v>
      </c>
      <c r="H157" s="135">
        <f>SUM(G157:G162)</f>
        <v>0</v>
      </c>
    </row>
    <row r="158" spans="1:8" x14ac:dyDescent="0.25">
      <c r="A158" s="131"/>
      <c r="B158" s="42">
        <v>2282003</v>
      </c>
      <c r="C158" s="43" t="s">
        <v>523</v>
      </c>
      <c r="D158" s="42" t="str">
        <f>VLOOKUP(B158,MATERIALES!$A$2:$C$80,3,0)</f>
        <v>u</v>
      </c>
      <c r="E158" s="42">
        <v>6</v>
      </c>
      <c r="F158" s="134">
        <f>VLOOKUP(B158,MATERIALES!$A$2:$D$80,4,0)</f>
        <v>0</v>
      </c>
      <c r="G158" s="134">
        <f t="shared" si="4"/>
        <v>0</v>
      </c>
      <c r="H158" s="135"/>
    </row>
    <row r="159" spans="1:8" x14ac:dyDescent="0.25">
      <c r="A159" s="131"/>
      <c r="B159" s="42">
        <v>2371009</v>
      </c>
      <c r="C159" s="43" t="s">
        <v>532</v>
      </c>
      <c r="D159" s="42" t="str">
        <f>VLOOKUP(B159,MATERIALES!$A$2:$C$80,3,0)</f>
        <v>u</v>
      </c>
      <c r="E159" s="42">
        <v>2</v>
      </c>
      <c r="F159" s="134">
        <f>VLOOKUP(B159,MATERIALES!$A$2:$D$80,4,0)</f>
        <v>0</v>
      </c>
      <c r="G159" s="134">
        <f t="shared" si="4"/>
        <v>0</v>
      </c>
      <c r="H159" s="135"/>
    </row>
    <row r="160" spans="1:8" x14ac:dyDescent="0.25">
      <c r="A160" s="131"/>
      <c r="B160" s="42">
        <v>2852618</v>
      </c>
      <c r="C160" s="43" t="s">
        <v>151</v>
      </c>
      <c r="D160" s="42" t="str">
        <f>VLOOKUP(B160,MATERIALES!$A$2:$C$80,3,0)</f>
        <v>u</v>
      </c>
      <c r="E160" s="42">
        <v>2</v>
      </c>
      <c r="F160" s="134">
        <f>VLOOKUP(B160,MATERIALES!$A$2:$D$80,4,0)</f>
        <v>0</v>
      </c>
      <c r="G160" s="134">
        <f t="shared" si="4"/>
        <v>0</v>
      </c>
      <c r="H160" s="135"/>
    </row>
    <row r="161" spans="1:10" x14ac:dyDescent="0.25">
      <c r="A161" s="131"/>
      <c r="B161" s="42">
        <v>7070430</v>
      </c>
      <c r="C161" s="43" t="s">
        <v>533</v>
      </c>
      <c r="D161" s="42" t="str">
        <f>VLOOKUP(B161,MATERIALES!$A$2:$C$80,3,0)</f>
        <v>u</v>
      </c>
      <c r="E161" s="42">
        <v>2</v>
      </c>
      <c r="F161" s="134">
        <f>VLOOKUP(B161,MATERIALES!$A$2:$D$80,4,0)</f>
        <v>0</v>
      </c>
      <c r="G161" s="134">
        <f t="shared" si="4"/>
        <v>0</v>
      </c>
      <c r="H161" s="135"/>
    </row>
    <row r="162" spans="1:10" x14ac:dyDescent="0.25">
      <c r="A162" s="131"/>
      <c r="B162" s="42">
        <v>2010703</v>
      </c>
      <c r="C162" s="43" t="s">
        <v>534</v>
      </c>
      <c r="D162" s="42" t="str">
        <f>VLOOKUP(B162,MATERIALES!$A$2:$C$80,3,0)</f>
        <v>u</v>
      </c>
      <c r="E162" s="42">
        <v>2</v>
      </c>
      <c r="F162" s="134">
        <f>VLOOKUP(B162,MATERIALES!$A$2:$D$80,4,0)</f>
        <v>0</v>
      </c>
      <c r="G162" s="134">
        <f t="shared" si="4"/>
        <v>0</v>
      </c>
      <c r="H162" s="135"/>
      <c r="I162" s="140"/>
      <c r="J162" s="4"/>
    </row>
    <row r="163" spans="1:10" ht="48" x14ac:dyDescent="0.25">
      <c r="A163" s="131" t="s">
        <v>601</v>
      </c>
      <c r="B163" s="42">
        <v>2112042</v>
      </c>
      <c r="C163" s="43" t="s">
        <v>528</v>
      </c>
      <c r="D163" s="42" t="str">
        <f>VLOOKUP(B163,MATERIALES!$A$2:$C$80,3,0)</f>
        <v>u</v>
      </c>
      <c r="E163" s="42">
        <v>12</v>
      </c>
      <c r="F163" s="134">
        <f>VLOOKUP(B163,MATERIALES!$A$2:$D$80,4,0)</f>
        <v>0</v>
      </c>
      <c r="G163" s="134">
        <f t="shared" si="4"/>
        <v>0</v>
      </c>
      <c r="H163" s="135">
        <f>SUM(G163)</f>
        <v>0</v>
      </c>
    </row>
    <row r="164" spans="1:10" ht="48" x14ac:dyDescent="0.25">
      <c r="A164" s="131" t="s">
        <v>602</v>
      </c>
      <c r="B164" s="42">
        <v>2052244</v>
      </c>
      <c r="C164" s="43" t="s">
        <v>652</v>
      </c>
      <c r="D164" s="42" t="str">
        <f>VLOOKUP(B164,MATERIALES!$A$2:$C$80,3,0)</f>
        <v>u</v>
      </c>
      <c r="E164" s="42">
        <v>24</v>
      </c>
      <c r="F164" s="134">
        <f>VLOOKUP(B164,MATERIALES!$A$2:$D$80,4,0)</f>
        <v>0</v>
      </c>
      <c r="G164" s="134">
        <f t="shared" si="4"/>
        <v>0</v>
      </c>
      <c r="H164" s="135">
        <f t="shared" ref="H164:H170" si="5">SUM(G164)</f>
        <v>0</v>
      </c>
    </row>
    <row r="165" spans="1:10" ht="36" x14ac:dyDescent="0.25">
      <c r="A165" s="131" t="s">
        <v>603</v>
      </c>
      <c r="B165" s="42">
        <v>2802020</v>
      </c>
      <c r="C165" s="43" t="s">
        <v>514</v>
      </c>
      <c r="D165" s="42" t="str">
        <f>VLOOKUP(B165,MATERIALES!$A$2:$C$80,3,0)</f>
        <v>u</v>
      </c>
      <c r="E165" s="42">
        <v>2</v>
      </c>
      <c r="F165" s="134">
        <f>VLOOKUP(B165,MATERIALES!$A$2:$D$80,4,0)</f>
        <v>0</v>
      </c>
      <c r="G165" s="134">
        <f t="shared" si="4"/>
        <v>0</v>
      </c>
      <c r="H165" s="135">
        <f t="shared" si="5"/>
        <v>0</v>
      </c>
      <c r="I165" s="139"/>
    </row>
    <row r="166" spans="1:10" ht="48" x14ac:dyDescent="0.25">
      <c r="A166" s="131" t="s">
        <v>604</v>
      </c>
      <c r="B166" s="42">
        <v>2851631</v>
      </c>
      <c r="C166" s="43" t="s">
        <v>520</v>
      </c>
      <c r="D166" s="42" t="str">
        <f>VLOOKUP(B166,MATERIALES!$A$2:$C$80,3,0)</f>
        <v>u</v>
      </c>
      <c r="E166" s="42">
        <v>2</v>
      </c>
      <c r="F166" s="134">
        <f>VLOOKUP(B166,MATERIALES!$A$2:$D$80,4,0)</f>
        <v>0</v>
      </c>
      <c r="G166" s="134">
        <f t="shared" si="4"/>
        <v>0</v>
      </c>
      <c r="H166" s="135">
        <f t="shared" si="5"/>
        <v>0</v>
      </c>
    </row>
    <row r="167" spans="1:10" ht="36" x14ac:dyDescent="0.25">
      <c r="A167" s="131" t="s">
        <v>605</v>
      </c>
      <c r="B167" s="42">
        <v>2834007</v>
      </c>
      <c r="C167" s="43" t="s">
        <v>530</v>
      </c>
      <c r="D167" s="42" t="str">
        <f>VLOOKUP(B167,MATERIALES!$A$2:$C$80,3,0)</f>
        <v>u</v>
      </c>
      <c r="E167" s="42">
        <v>4</v>
      </c>
      <c r="F167" s="134">
        <f>VLOOKUP(B167,MATERIALES!$A$2:$D$80,4,0)</f>
        <v>0</v>
      </c>
      <c r="G167" s="134">
        <f t="shared" si="4"/>
        <v>0</v>
      </c>
      <c r="H167" s="135">
        <f t="shared" si="5"/>
        <v>0</v>
      </c>
    </row>
    <row r="168" spans="1:10" ht="48" x14ac:dyDescent="0.25">
      <c r="A168" s="131" t="s">
        <v>606</v>
      </c>
      <c r="B168" s="42">
        <v>2820133</v>
      </c>
      <c r="C168" s="43" t="s">
        <v>497</v>
      </c>
      <c r="D168" s="42" t="str">
        <f>VLOOKUP(B168,MATERIALES!$A$2:$C$80,3,0)</f>
        <v>u</v>
      </c>
      <c r="E168" s="42">
        <v>2</v>
      </c>
      <c r="F168" s="134">
        <f>VLOOKUP(B168,MATERIALES!$A$2:$D$80,4,0)</f>
        <v>0</v>
      </c>
      <c r="G168" s="134">
        <f t="shared" si="4"/>
        <v>0</v>
      </c>
      <c r="H168" s="135">
        <f t="shared" si="5"/>
        <v>0</v>
      </c>
    </row>
    <row r="169" spans="1:10" ht="48" x14ac:dyDescent="0.25">
      <c r="A169" s="131" t="s">
        <v>607</v>
      </c>
      <c r="B169" s="42">
        <v>2901614</v>
      </c>
      <c r="C169" s="43" t="s">
        <v>487</v>
      </c>
      <c r="D169" s="42" t="str">
        <f>VLOOKUP(B169,MATERIALES!$A$2:$C$80,3,0)</f>
        <v>u</v>
      </c>
      <c r="E169" s="42">
        <v>8</v>
      </c>
      <c r="F169" s="134">
        <f>VLOOKUP(B169,MATERIALES!$A$2:$D$80,4,0)</f>
        <v>0</v>
      </c>
      <c r="G169" s="134">
        <f t="shared" si="4"/>
        <v>0</v>
      </c>
      <c r="H169" s="135">
        <f t="shared" si="5"/>
        <v>0</v>
      </c>
    </row>
    <row r="170" spans="1:10" ht="48" x14ac:dyDescent="0.25">
      <c r="A170" s="131" t="s">
        <v>608</v>
      </c>
      <c r="B170" s="42">
        <v>2820138</v>
      </c>
      <c r="C170" s="43" t="s">
        <v>531</v>
      </c>
      <c r="D170" s="42" t="str">
        <f>VLOOKUP(B170,MATERIALES!$A$2:$C$80,3,0)</f>
        <v>u</v>
      </c>
      <c r="E170" s="42">
        <v>2</v>
      </c>
      <c r="F170" s="134">
        <f>VLOOKUP(B170,MATERIALES!$A$2:$D$80,4,0)</f>
        <v>0</v>
      </c>
      <c r="G170" s="134">
        <f t="shared" si="4"/>
        <v>0</v>
      </c>
      <c r="H170" s="135">
        <f t="shared" si="5"/>
        <v>0</v>
      </c>
    </row>
    <row r="171" spans="1:10" x14ac:dyDescent="0.25">
      <c r="F171" s="137"/>
      <c r="G171" s="137"/>
      <c r="H171" s="138"/>
    </row>
    <row r="172" spans="1:10" x14ac:dyDescent="0.25">
      <c r="F172" s="137"/>
      <c r="G172" s="137"/>
      <c r="H172" s="138"/>
    </row>
    <row r="173" spans="1:10" x14ac:dyDescent="0.25">
      <c r="F173" s="137"/>
      <c r="G173" s="137"/>
      <c r="H173" s="138"/>
    </row>
    <row r="174" spans="1:10" x14ac:dyDescent="0.25">
      <c r="F174" s="137"/>
      <c r="G174" s="137"/>
      <c r="H174" s="138"/>
    </row>
    <row r="176" spans="1:10" x14ac:dyDescent="0.25">
      <c r="A176" s="202" t="s">
        <v>166</v>
      </c>
      <c r="B176" s="202"/>
      <c r="C176" s="203" t="str">
        <f>RESUMEN_OFERTA!B14</f>
        <v>XXXXXXXXX</v>
      </c>
      <c r="D176" s="204"/>
      <c r="E176" s="204"/>
      <c r="F176" s="204"/>
      <c r="G176" s="204"/>
      <c r="H176" s="205"/>
    </row>
    <row r="177" spans="1:8" x14ac:dyDescent="0.25">
      <c r="A177" s="22"/>
      <c r="B177" s="11"/>
    </row>
    <row r="178" spans="1:8" x14ac:dyDescent="0.25">
      <c r="A178" s="22"/>
      <c r="B178" s="11"/>
    </row>
    <row r="179" spans="1:8" x14ac:dyDescent="0.25">
      <c r="A179" s="22"/>
      <c r="B179" s="11"/>
      <c r="H179" s="140"/>
    </row>
    <row r="180" spans="1:8" x14ac:dyDescent="0.25">
      <c r="A180" s="202" t="s">
        <v>168</v>
      </c>
      <c r="B180" s="202"/>
      <c r="H180" s="141"/>
    </row>
    <row r="182" spans="1:8" x14ac:dyDescent="0.25">
      <c r="H182" s="142"/>
    </row>
  </sheetData>
  <mergeCells count="3">
    <mergeCell ref="A176:B176"/>
    <mergeCell ref="C176:H176"/>
    <mergeCell ref="A180:B180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H82"/>
  <sheetViews>
    <sheetView topLeftCell="B1" zoomScale="85" zoomScaleNormal="85" workbookViewId="0">
      <selection activeCell="H11" sqref="H11"/>
    </sheetView>
  </sheetViews>
  <sheetFormatPr baseColWidth="10" defaultColWidth="11.42578125" defaultRowHeight="15" x14ac:dyDescent="0.25"/>
  <cols>
    <col min="1" max="1" width="17" style="128" bestFit="1" customWidth="1"/>
    <col min="2" max="2" width="94.5703125" customWidth="1"/>
    <col min="3" max="3" width="11.85546875" style="47" bestFit="1" customWidth="1"/>
    <col min="4" max="5" width="11.85546875" customWidth="1"/>
    <col min="6" max="6" width="10.85546875" bestFit="1" customWidth="1"/>
  </cols>
  <sheetData>
    <row r="1" spans="1:6" x14ac:dyDescent="0.25">
      <c r="A1" s="126" t="s">
        <v>157</v>
      </c>
      <c r="B1" s="40" t="s">
        <v>155</v>
      </c>
      <c r="C1" s="40" t="s">
        <v>3</v>
      </c>
      <c r="D1" s="40" t="s">
        <v>22</v>
      </c>
      <c r="E1" s="40" t="s">
        <v>141</v>
      </c>
      <c r="F1" s="40" t="s">
        <v>159</v>
      </c>
    </row>
    <row r="2" spans="1:6" s="69" customFormat="1" x14ac:dyDescent="0.25">
      <c r="A2" s="127">
        <v>1310446</v>
      </c>
      <c r="B2" s="43" t="str">
        <f>VLOOKUP(A2,MATERIALES!$A$2:$B$80,2,0)</f>
        <v>CABLE DE AL, AAC, SEMIAISLADO, 25 KV, XLPE, 266.8 MCM , 19 HILOS, ECOLOGICO</v>
      </c>
      <c r="C2" s="41" t="str">
        <f>VLOOKUP(A2,MATERIALES!$A$2:$C$86,3,0)</f>
        <v>m</v>
      </c>
      <c r="D2" s="41">
        <v>8895</v>
      </c>
      <c r="E2" s="46">
        <f>VLOOKUP(A2,MATERIALES!$A$2:$D$86,4,0)</f>
        <v>0</v>
      </c>
      <c r="F2" s="46">
        <f>D2*E2</f>
        <v>0</v>
      </c>
    </row>
    <row r="3" spans="1:6" s="69" customFormat="1" x14ac:dyDescent="0.25">
      <c r="A3" s="127">
        <v>1014143</v>
      </c>
      <c r="B3" s="43" t="str">
        <f>VLOOKUP(A3,MATERIALES!$A$2:$B$80,2,0)</f>
        <v>CONDUCTOR ALUMOWELD - AL, DESNUDO, CABLEADO, AWA, 93.13 mm2, 7(5/2) HILOS, MENSAJERO</v>
      </c>
      <c r="C3" s="41" t="str">
        <f>VLOOKUP(A3,MATERIALES!$A$2:$C$86,3,0)</f>
        <v>m</v>
      </c>
      <c r="D3" s="41">
        <v>2965</v>
      </c>
      <c r="E3" s="46">
        <f>VLOOKUP(A3,MATERIALES!$A$2:$D$86,4,0)</f>
        <v>0</v>
      </c>
      <c r="F3" s="46">
        <f t="shared" ref="F3:F66" si="0">D3*E3</f>
        <v>0</v>
      </c>
    </row>
    <row r="4" spans="1:6" s="69" customFormat="1" x14ac:dyDescent="0.25">
      <c r="A4" s="127">
        <v>1300569</v>
      </c>
      <c r="B4" s="43" t="str">
        <f>VLOOKUP(A4,MATERIALES!$A$2:$B$80,2,0)</f>
        <v>CABLE DE CU, CABLEADO, 25 KV, XLPE, 350 MCM, 37 HILOS, 100% NA. 1/3 NEUTRAL</v>
      </c>
      <c r="C4" s="41" t="str">
        <f>VLOOKUP(A4,MATERIALES!$A$2:$C$86,3,0)</f>
        <v>m</v>
      </c>
      <c r="D4" s="41">
        <v>3825</v>
      </c>
      <c r="E4" s="46">
        <f>VLOOKUP(A4,MATERIALES!$A$2:$D$86,4,0)</f>
        <v>0</v>
      </c>
      <c r="F4" s="46">
        <f t="shared" si="0"/>
        <v>0</v>
      </c>
    </row>
    <row r="5" spans="1:6" s="69" customFormat="1" x14ac:dyDescent="0.25">
      <c r="A5" s="127">
        <v>11782613</v>
      </c>
      <c r="B5" s="43" t="str">
        <f>VLOOKUP(A5,MATERIALES!$A$2:$B$80,2,0)</f>
        <v>CINTA PARA PUESTA A TIERRA DE 13 MM DE ANCHO Y 4.6 M LONGITUD</v>
      </c>
      <c r="C5" s="41" t="str">
        <f>VLOOKUP(A5,MATERIALES!$A$2:$C$86,3,0)</f>
        <v>u</v>
      </c>
      <c r="D5" s="41">
        <v>7</v>
      </c>
      <c r="E5" s="46">
        <f>VLOOKUP(A5,MATERIALES!$A$2:$D$86,4,0)</f>
        <v>0</v>
      </c>
      <c r="F5" s="46">
        <f t="shared" si="0"/>
        <v>0</v>
      </c>
    </row>
    <row r="6" spans="1:6" s="69" customFormat="1" x14ac:dyDescent="0.25">
      <c r="A6" s="127">
        <v>11751218</v>
      </c>
      <c r="B6" s="43" t="str">
        <f>VLOOKUP(A6,MATERIALES!$A$2:$B$80,2,0)</f>
        <v>CINTA ELECTRICA VINILO PVC 19 MM ANCHO, 20.1 M.DE LONGITUD.</v>
      </c>
      <c r="C6" s="41" t="str">
        <f>VLOOKUP(A6,MATERIALES!$A$2:$C$86,3,0)</f>
        <v>u</v>
      </c>
      <c r="D6" s="41">
        <v>14</v>
      </c>
      <c r="E6" s="46">
        <f>VLOOKUP(A6,MATERIALES!$A$2:$D$86,4,0)</f>
        <v>0</v>
      </c>
      <c r="F6" s="46">
        <f t="shared" si="0"/>
        <v>0</v>
      </c>
    </row>
    <row r="7" spans="1:6" s="69" customFormat="1" x14ac:dyDescent="0.25">
      <c r="A7" s="127">
        <v>11752019</v>
      </c>
      <c r="B7" s="43" t="str">
        <f>VLOOKUP(A7,MATERIALES!$A$2:$B$80,2,0)</f>
        <v>CINTA ELECTRICA SEMICONDUCTIVA DE MEDIA TENSION, 19 MM ANCHO, 4.6 METROS DE LONGITUD</v>
      </c>
      <c r="C7" s="41" t="str">
        <f>VLOOKUP(A7,MATERIALES!$A$2:$C$86,3,0)</f>
        <v>u</v>
      </c>
      <c r="D7" s="41">
        <v>7</v>
      </c>
      <c r="E7" s="46">
        <f>VLOOKUP(A7,MATERIALES!$A$2:$D$86,4,0)</f>
        <v>0</v>
      </c>
      <c r="F7" s="46">
        <f t="shared" si="0"/>
        <v>0</v>
      </c>
    </row>
    <row r="8" spans="1:6" s="69" customFormat="1" x14ac:dyDescent="0.25">
      <c r="A8" s="127">
        <v>11752319</v>
      </c>
      <c r="B8" s="43" t="str">
        <f>VLOOKUP(A8,MATERIALES!$A$2:$B$80,2,0)</f>
        <v>CINTA ELECTRICA AUTOFUNDENTE DE 19 MM X 9 M DE LONGITUD</v>
      </c>
      <c r="C8" s="41" t="str">
        <f>VLOOKUP(A8,MATERIALES!$A$2:$C$86,3,0)</f>
        <v>u</v>
      </c>
      <c r="D8" s="41">
        <v>49</v>
      </c>
      <c r="E8" s="46">
        <f>VLOOKUP(A8,MATERIALES!$A$2:$D$86,4,0)</f>
        <v>0</v>
      </c>
      <c r="F8" s="46">
        <f t="shared" si="0"/>
        <v>0</v>
      </c>
    </row>
    <row r="9" spans="1:6" s="69" customFormat="1" x14ac:dyDescent="0.25">
      <c r="A9" s="127">
        <v>11182565</v>
      </c>
      <c r="B9" s="43" t="str">
        <f>VLOOKUP(A9,MATERIALES!$A$2:$B$80,2,0)</f>
        <v>EMPALME UNIPOLAR PARA 25 KV, CABLE 250 - 500 MCM CONTRAIBLE EN FRIO</v>
      </c>
      <c r="C9" s="41" t="str">
        <f>VLOOKUP(A9,MATERIALES!$A$2:$C$86,3,0)</f>
        <v>u</v>
      </c>
      <c r="D9" s="41">
        <v>21</v>
      </c>
      <c r="E9" s="46">
        <f>VLOOKUP(A9,MATERIALES!$A$2:$D$86,4,0)</f>
        <v>0</v>
      </c>
      <c r="F9" s="46">
        <f t="shared" si="0"/>
        <v>0</v>
      </c>
    </row>
    <row r="10" spans="1:6" s="69" customFormat="1" x14ac:dyDescent="0.25">
      <c r="A10" s="127">
        <v>11855001</v>
      </c>
      <c r="B10" s="43" t="str">
        <f>VLOOKUP(A10,MATERIALES!$A$2:$B$80,2,0)</f>
        <v>JUEGO DE LIMPIEZA DE CABLES</v>
      </c>
      <c r="C10" s="41" t="str">
        <f>VLOOKUP(A10,MATERIALES!$A$2:$C$86,3,0)</f>
        <v>u</v>
      </c>
      <c r="D10" s="41">
        <v>21</v>
      </c>
      <c r="E10" s="46">
        <f>VLOOKUP(A10,MATERIALES!$A$2:$D$86,4,0)</f>
        <v>0</v>
      </c>
      <c r="F10" s="46">
        <f t="shared" si="0"/>
        <v>0</v>
      </c>
    </row>
    <row r="11" spans="1:6" s="69" customFormat="1" x14ac:dyDescent="0.25">
      <c r="A11" s="127">
        <v>2344026</v>
      </c>
      <c r="B11" s="43" t="str">
        <f>VLOOKUP(A11,MATERIALES!$A$2:$B$80,2,0)</f>
        <v>ESPACIADOR TRIFÁSICO DE POLIETILENO DE ALTA DENSIDAD, 25 kV, NORMAL</v>
      </c>
      <c r="C11" s="41" t="str">
        <f>VLOOKUP(A11,MATERIALES!$A$2:$C$86,3,0)</f>
        <v>u</v>
      </c>
      <c r="D11" s="41">
        <v>382</v>
      </c>
      <c r="E11" s="46">
        <f>VLOOKUP(A11,MATERIALES!$A$2:$D$86,4,0)</f>
        <v>0</v>
      </c>
      <c r="F11" s="46">
        <f t="shared" si="0"/>
        <v>0</v>
      </c>
    </row>
    <row r="12" spans="1:6" s="69" customFormat="1" ht="24" x14ac:dyDescent="0.25">
      <c r="A12" s="127">
        <v>2831830</v>
      </c>
      <c r="B12" s="43" t="str">
        <f>VLOOKUP(A12,MATERIALES!$A$2:$B$80,2,0)</f>
        <v>BRAZO DE ALINEACION CON GRAPA CONECTORA, ACERO GALVANIZADO,  LONG 335 MM, CARGA DE ROTURA VERTICAL 1000 daN (2200 LBF).</v>
      </c>
      <c r="C12" s="41" t="str">
        <f>VLOOKUP(A12,MATERIALES!$A$2:$C$86,3,0)</f>
        <v>u</v>
      </c>
      <c r="D12" s="41">
        <v>20</v>
      </c>
      <c r="E12" s="46">
        <f>VLOOKUP(A12,MATERIALES!$A$2:$D$86,4,0)</f>
        <v>0</v>
      </c>
      <c r="F12" s="46">
        <f t="shared" si="0"/>
        <v>0</v>
      </c>
    </row>
    <row r="13" spans="1:6" s="69" customFormat="1" x14ac:dyDescent="0.25">
      <c r="A13" s="127">
        <v>2871065</v>
      </c>
      <c r="B13" s="43" t="str">
        <f>VLOOKUP(A13,MATERIALES!$A$2:$B$80,2,0)</f>
        <v>CINTA FLEJE, ACERO INOXIDABLE, 5000 LB, ANCHO 31,8 MM (1 1/4"), ESPESOR 1,1MM</v>
      </c>
      <c r="C13" s="41" t="str">
        <f>VLOOKUP(A13,MATERIALES!$A$2:$C$86,3,0)</f>
        <v>u</v>
      </c>
      <c r="D13" s="41">
        <v>166</v>
      </c>
      <c r="E13" s="46">
        <f>VLOOKUP(A13,MATERIALES!$A$2:$D$86,4,0)</f>
        <v>0</v>
      </c>
      <c r="F13" s="46">
        <f t="shared" si="0"/>
        <v>0</v>
      </c>
    </row>
    <row r="14" spans="1:6" s="69" customFormat="1" x14ac:dyDescent="0.25">
      <c r="A14" s="127">
        <v>2871085</v>
      </c>
      <c r="B14" s="43" t="str">
        <f>VLOOKUP(A14,MATERIALES!$A$2:$B$80,2,0)</f>
        <v xml:space="preserve">ELEMENTO DE SUJECIÓN PARA CINTA FLEJE DE 5000 LB, ANCHO 31,8 MM (1 1/4") </v>
      </c>
      <c r="C14" s="41" t="str">
        <f>VLOOKUP(A14,MATERIALES!$A$2:$C$86,3,0)</f>
        <v>u</v>
      </c>
      <c r="D14" s="41">
        <v>242</v>
      </c>
      <c r="E14" s="46">
        <f>VLOOKUP(A14,MATERIALES!$A$2:$D$86,4,0)</f>
        <v>0</v>
      </c>
      <c r="F14" s="46">
        <f t="shared" si="0"/>
        <v>0</v>
      </c>
    </row>
    <row r="15" spans="1:6" s="69" customFormat="1" x14ac:dyDescent="0.25">
      <c r="A15" s="127">
        <v>2814172</v>
      </c>
      <c r="B15" s="43" t="str">
        <f>VLOOKUP(A15,MATERIALES!$A$2:$B$80,2,0)</f>
        <v>PERNO PIN DE ACERO GALVANIZADO, ROSCA PLASTICA 50 MM, 18 X 305 MM (3/4"X 12"), 15 kV</v>
      </c>
      <c r="C15" s="41" t="str">
        <f>VLOOKUP(A15,MATERIALES!$A$2:$C$86,3,0)</f>
        <v>u</v>
      </c>
      <c r="D15" s="41">
        <v>46</v>
      </c>
      <c r="E15" s="46">
        <f>VLOOKUP(A15,MATERIALES!$A$2:$D$86,4,0)</f>
        <v>0</v>
      </c>
      <c r="F15" s="46">
        <f t="shared" si="0"/>
        <v>0</v>
      </c>
    </row>
    <row r="16" spans="1:6" s="69" customFormat="1" x14ac:dyDescent="0.25">
      <c r="A16" s="127">
        <v>2010360</v>
      </c>
      <c r="B16" s="43" t="str">
        <f>VLOOKUP(A16,MATERIALES!$A$2:$B$80,2,0)</f>
        <v>AISLADOR TIPO PIN DE POLIETILENO DE ALTA DENSIDAD, SUJECION SUPERIOR, CON RADIO INTERFERENCIA 25 KV, ANSI 55-5</v>
      </c>
      <c r="C16" s="41" t="str">
        <f>VLOOKUP(A16,MATERIALES!$A$2:$C$86,3,0)</f>
        <v>u</v>
      </c>
      <c r="D16" s="41">
        <v>46</v>
      </c>
      <c r="E16" s="46">
        <f>VLOOKUP(A16,MATERIALES!$A$2:$D$86,4,0)</f>
        <v>0</v>
      </c>
      <c r="F16" s="46">
        <f t="shared" si="0"/>
        <v>0</v>
      </c>
    </row>
    <row r="17" spans="1:6" s="69" customFormat="1" x14ac:dyDescent="0.25">
      <c r="A17" s="127">
        <v>2820191</v>
      </c>
      <c r="B17" s="43" t="str">
        <f>VLOOKUP(A17,MATERIALES!$A$2:$B$80,2,0)</f>
        <v>ABRAZADERA DE ACERO GALVANIZADO, PLETINA, 4 PERNOS, 38 X 6 X 140 MM, PERNO ROSCA CORRIDA DE 15 X 150 MM</v>
      </c>
      <c r="C17" s="41" t="str">
        <f>VLOOKUP(A17,MATERIALES!$A$2:$C$86,3,0)</f>
        <v>u</v>
      </c>
      <c r="D17" s="41">
        <v>39</v>
      </c>
      <c r="E17" s="46">
        <f>VLOOKUP(A17,MATERIALES!$A$2:$D$86,4,0)</f>
        <v>0</v>
      </c>
      <c r="F17" s="46">
        <f t="shared" si="0"/>
        <v>0</v>
      </c>
    </row>
    <row r="18" spans="1:6" s="69" customFormat="1" x14ac:dyDescent="0.25">
      <c r="A18" s="127">
        <v>2988216</v>
      </c>
      <c r="B18" s="43" t="str">
        <f>VLOOKUP(A18,MATERIALES!$A$2:$B$80,2,0)</f>
        <v>TUERCA OJO OVALADO DE ACERO GALV. PARA PERNO DE 16 MM DIAM.</v>
      </c>
      <c r="C18" s="41" t="str">
        <f>VLOOKUP(A18,MATERIALES!$A$2:$C$86,3,0)</f>
        <v>u</v>
      </c>
      <c r="D18" s="41">
        <v>88</v>
      </c>
      <c r="E18" s="46">
        <f>VLOOKUP(A18,MATERIALES!$A$2:$D$86,4,0)</f>
        <v>0</v>
      </c>
      <c r="F18" s="46">
        <f t="shared" si="0"/>
        <v>0</v>
      </c>
    </row>
    <row r="19" spans="1:6" s="69" customFormat="1" x14ac:dyDescent="0.25">
      <c r="A19" s="127">
        <v>2810102</v>
      </c>
      <c r="B19" s="43" t="str">
        <f>VLOOKUP(A19,MATERIALES!$A$2:$B$80,2,0)</f>
        <v>HORQUILLA ANCLAJE ACERO GALV. 16 MM DIAM, 75 MM LONG. 7.000 KG, CON PASADOR</v>
      </c>
      <c r="C19" s="41" t="str">
        <f>VLOOKUP(A19,MATERIALES!$A$2:$C$86,3,0)</f>
        <v>u</v>
      </c>
      <c r="D19" s="41">
        <v>66</v>
      </c>
      <c r="E19" s="46">
        <f>VLOOKUP(A19,MATERIALES!$A$2:$D$86,4,0)</f>
        <v>0</v>
      </c>
      <c r="F19" s="46">
        <f t="shared" si="0"/>
        <v>0</v>
      </c>
    </row>
    <row r="20" spans="1:6" s="69" customFormat="1" x14ac:dyDescent="0.25">
      <c r="A20" s="127">
        <v>2010152</v>
      </c>
      <c r="B20" s="43" t="str">
        <f>VLOOKUP(A20,MATERIALES!$A$2:$B$80,2,0)</f>
        <v>AISLADOR DE CAUCHO SILICONADO TIPO SUSPENSION CLASE ANSI DS-28, 22 KV</v>
      </c>
      <c r="C20" s="41" t="str">
        <f>VLOOKUP(A20,MATERIALES!$A$2:$C$86,3,0)</f>
        <v>u</v>
      </c>
      <c r="D20" s="41">
        <v>66</v>
      </c>
      <c r="E20" s="46">
        <f>VLOOKUP(A20,MATERIALES!$A$2:$D$86,4,0)</f>
        <v>0</v>
      </c>
      <c r="F20" s="46">
        <f t="shared" si="0"/>
        <v>0</v>
      </c>
    </row>
    <row r="21" spans="1:6" s="69" customFormat="1" x14ac:dyDescent="0.25">
      <c r="A21" s="127">
        <v>2371243</v>
      </c>
      <c r="B21" s="43" t="str">
        <f>VLOOKUP(A21,MATERIALES!$A$2:$B$80,2,0)</f>
        <v>GRAPA HORQUILLA - GUARDACABO, DE ACERO GALVANIZADO, LONG GUARDACABO 90 MM, LONG HORQUILLA 96 MM</v>
      </c>
      <c r="C21" s="41" t="str">
        <f>VLOOKUP(A21,MATERIALES!$A$2:$C$86,3,0)</f>
        <v>u</v>
      </c>
      <c r="D21" s="41">
        <v>51</v>
      </c>
      <c r="E21" s="46">
        <f>VLOOKUP(A21,MATERIALES!$A$2:$D$86,4,0)</f>
        <v>0</v>
      </c>
      <c r="F21" s="46">
        <f t="shared" si="0"/>
        <v>0</v>
      </c>
    </row>
    <row r="22" spans="1:6" s="69" customFormat="1" x14ac:dyDescent="0.25">
      <c r="A22" s="127">
        <v>2371241</v>
      </c>
      <c r="B22" s="43" t="str">
        <f>VLOOKUP(A22,MATERIALES!$A$2:$B$80,2,0)</f>
        <v>GRAPA HORQUILLA GUARDACABO PARA SERVICIO PESADO, ACERO GALVANZADO, 40 000 lb, PARA CABLE DIÁM 0-22,23 MM</v>
      </c>
      <c r="C22" s="41" t="str">
        <f>VLOOKUP(A22,MATERIALES!$A$2:$C$86,3,0)</f>
        <v>u</v>
      </c>
      <c r="D22" s="41">
        <v>41</v>
      </c>
      <c r="E22" s="46">
        <f>VLOOKUP(A22,MATERIALES!$A$2:$D$86,4,0)</f>
        <v>0</v>
      </c>
      <c r="F22" s="46">
        <f t="shared" si="0"/>
        <v>0</v>
      </c>
    </row>
    <row r="23" spans="1:6" s="69" customFormat="1" x14ac:dyDescent="0.25">
      <c r="A23" s="127">
        <v>11182590</v>
      </c>
      <c r="B23" s="43" t="str">
        <f>VLOOKUP(A23,MATERIALES!$A$2:$B$80,2,0)</f>
        <v>EMPALME UNIPOLAR 25 KV CONDUCTOR POLIETILENO ALTA DENSIDAD</v>
      </c>
      <c r="C23" s="41" t="str">
        <f>VLOOKUP(A23,MATERIALES!$A$2:$C$86,3,0)</f>
        <v>u</v>
      </c>
      <c r="D23" s="41">
        <v>24</v>
      </c>
      <c r="E23" s="46">
        <f>VLOOKUP(A23,MATERIALES!$A$2:$D$86,4,0)</f>
        <v>0</v>
      </c>
      <c r="F23" s="46">
        <f t="shared" si="0"/>
        <v>0</v>
      </c>
    </row>
    <row r="24" spans="1:6" s="69" customFormat="1" x14ac:dyDescent="0.25">
      <c r="A24" s="127">
        <v>2052244</v>
      </c>
      <c r="B24" s="43" t="str">
        <f>VLOOKUP(A24,MATERIALES!$A$2:$B$80,2,0)</f>
        <v>CONECTOR , ALEACION Cu, RANURAS PARALELAS, NO. 1/0 - 4/0 AWG, 6 - 4/0 AWG, DOS PERNOS LATERALES Y SEPARADOR</v>
      </c>
      <c r="C24" s="41" t="str">
        <f>VLOOKUP(A24,MATERIALES!$A$2:$C$86,3,0)</f>
        <v>u</v>
      </c>
      <c r="D24" s="41">
        <v>105</v>
      </c>
      <c r="E24" s="46">
        <f>VLOOKUP(A24,MATERIALES!$A$2:$D$86,4,0)</f>
        <v>0</v>
      </c>
      <c r="F24" s="46">
        <f t="shared" si="0"/>
        <v>0</v>
      </c>
    </row>
    <row r="25" spans="1:6" s="69" customFormat="1" x14ac:dyDescent="0.25">
      <c r="A25" s="127">
        <v>2342750</v>
      </c>
      <c r="B25" s="43" t="str">
        <f>VLOOKUP(A25,MATERIALES!$A$2:$B$80,2,0)</f>
        <v>MÉNSULA DE ACERO GALVANIZADO, PARA DESVÍO ANGULAR, PERFIL "U", 25 kV, 38 X 75 X 38 MM</v>
      </c>
      <c r="C25" s="41" t="str">
        <f>VLOOKUP(A25,MATERIALES!$A$2:$C$86,3,0)</f>
        <v>u</v>
      </c>
      <c r="D25" s="41">
        <v>6</v>
      </c>
      <c r="E25" s="46">
        <f>VLOOKUP(A25,MATERIALES!$A$2:$D$86,4,0)</f>
        <v>0</v>
      </c>
      <c r="F25" s="46">
        <f t="shared" si="0"/>
        <v>0</v>
      </c>
    </row>
    <row r="26" spans="1:6" s="69" customFormat="1" x14ac:dyDescent="0.25">
      <c r="A26" s="127">
        <v>2119961</v>
      </c>
      <c r="B26" s="43" t="str">
        <f>VLOOKUP(A26,MATERIALES!$A$2:$B$80,2,0)</f>
        <v>GRAPA DE DESVIO ANGULAR MENSAJERO, ACERO GALVANIZADO, 110 MM X 108 MM, DIÁM CONDUCTOR 19 MM</v>
      </c>
      <c r="C26" s="41" t="str">
        <f>VLOOKUP(A26,MATERIALES!$A$2:$C$86,3,0)</f>
        <v>u</v>
      </c>
      <c r="D26" s="41">
        <v>6</v>
      </c>
      <c r="E26" s="46">
        <f>VLOOKUP(A26,MATERIALES!$A$2:$D$86,4,0)</f>
        <v>0</v>
      </c>
      <c r="F26" s="46">
        <f t="shared" si="0"/>
        <v>0</v>
      </c>
    </row>
    <row r="27" spans="1:6" s="69" customFormat="1" x14ac:dyDescent="0.25">
      <c r="A27" s="127">
        <v>2820190</v>
      </c>
      <c r="B27" s="43" t="str">
        <f>VLOOKUP(A27,MATERIALES!$A$2:$B$80,2,0)</f>
        <v>ABRAZADERA DE ACERO GALVANIZADO, PLETINA, 3 PERNOS, 38 X 6 X 140 MM, PERNO ROSCA CORRIDA DE 15 X 150 MM</v>
      </c>
      <c r="C27" s="41" t="str">
        <f>VLOOKUP(A27,MATERIALES!$A$2:$C$86,3,0)</f>
        <v>u</v>
      </c>
      <c r="D27" s="41">
        <v>7</v>
      </c>
      <c r="E27" s="46">
        <f>VLOOKUP(A27,MATERIALES!$A$2:$D$86,4,0)</f>
        <v>0</v>
      </c>
      <c r="F27" s="46">
        <f t="shared" si="0"/>
        <v>0</v>
      </c>
    </row>
    <row r="28" spans="1:6" s="69" customFormat="1" x14ac:dyDescent="0.25">
      <c r="A28" s="127">
        <v>2342751</v>
      </c>
      <c r="B28" s="43" t="str">
        <f>VLOOKUP(A28,MATERIALES!$A$2:$B$80,2,0)</f>
        <v>MÉNSULA DE RETENCIÓN TERMINAL, ACERO GALVANIZADO, PERFIL "U" (38X75X38 MM),  BRAZO PERFIL "L" (51X51X4,75 MM), 25 kV</v>
      </c>
      <c r="C28" s="41" t="str">
        <f>VLOOKUP(A28,MATERIALES!$A$2:$C$86,3,0)</f>
        <v>u</v>
      </c>
      <c r="D28" s="41">
        <v>4</v>
      </c>
      <c r="E28" s="46">
        <f>VLOOKUP(A28,MATERIALES!$A$2:$D$86,4,0)</f>
        <v>0</v>
      </c>
      <c r="F28" s="46">
        <f t="shared" si="0"/>
        <v>0</v>
      </c>
    </row>
    <row r="29" spans="1:6" s="69" customFormat="1" ht="24" x14ac:dyDescent="0.25">
      <c r="A29" s="127">
        <v>2831820</v>
      </c>
      <c r="B29" s="43" t="str">
        <f>VLOOKUP(A29,MATERIALES!$A$2:$B$80,2,0)</f>
        <v>BRAZO DE ALINEACION CON GRAPA CONECTORA, ACERO GALVANIZADO,  LONG 625 MM, CARGA DE ROTURA VERTICAL 1800 daN (4000 LBF).</v>
      </c>
      <c r="C29" s="41" t="str">
        <f>VLOOKUP(A29,MATERIALES!$A$2:$C$86,3,0)</f>
        <v>u</v>
      </c>
      <c r="D29" s="41">
        <v>62</v>
      </c>
      <c r="E29" s="46">
        <f>VLOOKUP(A29,MATERIALES!$A$2:$D$86,4,0)</f>
        <v>0</v>
      </c>
      <c r="F29" s="46">
        <f t="shared" si="0"/>
        <v>0</v>
      </c>
    </row>
    <row r="30" spans="1:6" s="69" customFormat="1" x14ac:dyDescent="0.25">
      <c r="A30" s="127">
        <v>2121022</v>
      </c>
      <c r="B30" s="43" t="str">
        <f>VLOOKUP(A30,MATERIALES!$A$2:$B$80,2,0)</f>
        <v>ESTRIBO, DE ACERO MALEABLE GALVANIZADO, 14.5 DIAMETRO, BASE 80 X 120 MM</v>
      </c>
      <c r="C30" s="41" t="str">
        <f>VLOOKUP(A30,MATERIALES!$A$2:$C$86,3,0)</f>
        <v>u</v>
      </c>
      <c r="D30" s="41">
        <v>62</v>
      </c>
      <c r="E30" s="46">
        <f>VLOOKUP(A30,MATERIALES!$A$2:$D$86,4,0)</f>
        <v>0</v>
      </c>
      <c r="F30" s="46">
        <f t="shared" si="0"/>
        <v>0</v>
      </c>
    </row>
    <row r="31" spans="1:6" s="69" customFormat="1" x14ac:dyDescent="0.25">
      <c r="A31" s="127">
        <v>2342501</v>
      </c>
      <c r="B31" s="43" t="str">
        <f>VLOOKUP(A31,MATERIALES!$A$2:$B$80,2,0)</f>
        <v>BRAZO ANTIVAIVEN, DE POLIETILENO DE ALTA DENSIDAD, DE 572 MM DE LARGO, PARA 25 A 46 KV INCLUYE HORQUILLA Y PERNO.</v>
      </c>
      <c r="C31" s="41" t="str">
        <f>VLOOKUP(A31,MATERIALES!$A$2:$C$86,3,0)</f>
        <v>u</v>
      </c>
      <c r="D31" s="41">
        <v>62</v>
      </c>
      <c r="E31" s="46">
        <f>VLOOKUP(A31,MATERIALES!$A$2:$D$86,4,0)</f>
        <v>0</v>
      </c>
      <c r="F31" s="46">
        <f t="shared" si="0"/>
        <v>0</v>
      </c>
    </row>
    <row r="32" spans="1:6" s="69" customFormat="1" x14ac:dyDescent="0.25">
      <c r="A32" s="127">
        <v>2802420</v>
      </c>
      <c r="B32" s="43" t="str">
        <f>VLOOKUP(A32,MATERIALES!$A$2:$B$80,2,0)</f>
        <v>CRUCETA ACERO GALV. UNIVERSAL, PERFIL "L" DE 75 X 75 X 6 MM Y 2400 MM LONG</v>
      </c>
      <c r="C32" s="41" t="str">
        <f>VLOOKUP(A32,MATERIALES!$A$2:$C$86,3,0)</f>
        <v>u</v>
      </c>
      <c r="D32" s="41">
        <v>14</v>
      </c>
      <c r="E32" s="46">
        <f>VLOOKUP(A32,MATERIALES!$A$2:$D$86,4,0)</f>
        <v>0</v>
      </c>
      <c r="F32" s="46">
        <f t="shared" si="0"/>
        <v>0</v>
      </c>
    </row>
    <row r="33" spans="1:6" s="69" customFormat="1" x14ac:dyDescent="0.25">
      <c r="A33" s="127">
        <v>2980684</v>
      </c>
      <c r="B33" s="43" t="str">
        <f>VLOOKUP(A33,MATERIALES!$A$2:$B$80,2,0)</f>
        <v>PERNO ROSCA CORRIDA, ACERO GALV, 4 TUERCAS Y 4 ARANDELAS PLANAS Y 4 PRESION, 16 X 300 MM</v>
      </c>
      <c r="C33" s="41" t="str">
        <f>VLOOKUP(A33,MATERIALES!$A$2:$C$86,3,0)</f>
        <v>u</v>
      </c>
      <c r="D33" s="41">
        <v>12</v>
      </c>
      <c r="E33" s="46">
        <f>VLOOKUP(A33,MATERIALES!$A$2:$D$86,4,0)</f>
        <v>0</v>
      </c>
      <c r="F33" s="46">
        <f t="shared" si="0"/>
        <v>0</v>
      </c>
    </row>
    <row r="34" spans="1:6" s="69" customFormat="1" x14ac:dyDescent="0.25">
      <c r="A34" s="127">
        <v>2834007</v>
      </c>
      <c r="B34" s="43" t="str">
        <f>VLOOKUP(A34,MATERIALES!$A$2:$B$80,2,0)</f>
        <v>PIE AMIGO DE ACERO GALVANIZADO, PERFIL "L", 40 X 40 X 6 MM, 700 MM LONG</v>
      </c>
      <c r="C34" s="41" t="str">
        <f>VLOOKUP(A34,MATERIALES!$A$2:$C$86,3,0)</f>
        <v>u</v>
      </c>
      <c r="D34" s="41">
        <v>10</v>
      </c>
      <c r="E34" s="46">
        <f>VLOOKUP(A34,MATERIALES!$A$2:$D$86,4,0)</f>
        <v>0</v>
      </c>
      <c r="F34" s="46">
        <f t="shared" si="0"/>
        <v>0</v>
      </c>
    </row>
    <row r="35" spans="1:6" s="69" customFormat="1" x14ac:dyDescent="0.25">
      <c r="A35" s="127">
        <v>2901614</v>
      </c>
      <c r="B35" s="43" t="str">
        <f>VLOOKUP(A35,MATERIALES!$A$2:$B$80,2,0)</f>
        <v>PERNO MAQUINA DE ACERO GALVANIZADO TUERCA ARANDELA PLANA Y DE PRESION 16 MM X 38 MM (5/8" X 1 1/2")</v>
      </c>
      <c r="C35" s="41" t="str">
        <f>VLOOKUP(A35,MATERIALES!$A$2:$C$86,3,0)</f>
        <v>u</v>
      </c>
      <c r="D35" s="41">
        <v>100</v>
      </c>
      <c r="E35" s="46">
        <f>VLOOKUP(A35,MATERIALES!$A$2:$D$86,4,0)</f>
        <v>0</v>
      </c>
      <c r="F35" s="46">
        <f t="shared" si="0"/>
        <v>0</v>
      </c>
    </row>
    <row r="36" spans="1:6" s="69" customFormat="1" x14ac:dyDescent="0.25">
      <c r="A36" s="127">
        <v>2984676</v>
      </c>
      <c r="B36" s="43" t="str">
        <f>VLOOKUP(A36,MATERIALES!$A$2:$B$80,2,0)</f>
        <v>PERNO OJO DE ACERO GALV. 16 X 254 MM (5/8" X 10"), 4 TUERCAS Y 4 ARANDELAS PLANA Y 4 DE PRESION</v>
      </c>
      <c r="C36" s="41" t="str">
        <f>VLOOKUP(A36,MATERIALES!$A$2:$C$86,3,0)</f>
        <v>m</v>
      </c>
      <c r="D36" s="41">
        <v>3</v>
      </c>
      <c r="E36" s="46">
        <f>VLOOKUP(A36,MATERIALES!$A$2:$D$86,4,0)</f>
        <v>0</v>
      </c>
      <c r="F36" s="46">
        <f t="shared" si="0"/>
        <v>0</v>
      </c>
    </row>
    <row r="37" spans="1:6" s="69" customFormat="1" x14ac:dyDescent="0.25">
      <c r="A37" s="127">
        <v>2834020</v>
      </c>
      <c r="B37" s="43" t="str">
        <f>VLOOKUP(A37,MATERIALES!$A$2:$B$80,2,0)</f>
        <v>PIE AMIGO DE ACERO GALVANIZADO, PERFIL "L", 40 X 40 X 6 MM, 2000 MM LONG</v>
      </c>
      <c r="C37" s="41" t="str">
        <f>VLOOKUP(A37,MATERIALES!$A$2:$C$86,3,0)</f>
        <v>u</v>
      </c>
      <c r="D37" s="41">
        <v>6</v>
      </c>
      <c r="E37" s="46">
        <f>VLOOKUP(A37,MATERIALES!$A$2:$D$86,4,0)</f>
        <v>0</v>
      </c>
      <c r="F37" s="46">
        <f t="shared" si="0"/>
        <v>0</v>
      </c>
    </row>
    <row r="38" spans="1:6" s="69" customFormat="1" x14ac:dyDescent="0.25">
      <c r="A38" s="127">
        <v>2820642</v>
      </c>
      <c r="B38" s="43" t="str">
        <f>VLOOKUP(A38,MATERIALES!$A$2:$B$80,2,0)</f>
        <v>PLETINA DE UNION Y SOPORTE DE ACERO GALV. 75 X 6 MM Y 420 MM LONG.</v>
      </c>
      <c r="C38" s="41" t="str">
        <f>VLOOKUP(A38,MATERIALES!$A$2:$C$86,3,0)</f>
        <v>u</v>
      </c>
      <c r="D38" s="41">
        <v>13</v>
      </c>
      <c r="E38" s="46">
        <f>VLOOKUP(A38,MATERIALES!$A$2:$D$86,4,0)</f>
        <v>0</v>
      </c>
      <c r="F38" s="46">
        <f t="shared" si="0"/>
        <v>0</v>
      </c>
    </row>
    <row r="39" spans="1:6" s="69" customFormat="1" x14ac:dyDescent="0.25">
      <c r="A39" s="127">
        <v>2820134</v>
      </c>
      <c r="B39" s="43" t="str">
        <f>VLOOKUP(A39,MATERIALES!$A$2:$B$80,2,0)</f>
        <v>ABRAZADERA DE ACERO GALV. PLETINA 38 X 6 MM, 4 PERNOS, DIAM 160 MM, PERNO ROSCA CORRIDA 15 X 150 MM</v>
      </c>
      <c r="C39" s="41" t="str">
        <f>VLOOKUP(A39,MATERIALES!$A$2:$C$86,3,0)</f>
        <v>u</v>
      </c>
      <c r="D39" s="41">
        <v>5</v>
      </c>
      <c r="E39" s="46">
        <f>VLOOKUP(A39,MATERIALES!$A$2:$D$86,4,0)</f>
        <v>0</v>
      </c>
      <c r="F39" s="46">
        <f t="shared" si="0"/>
        <v>0</v>
      </c>
    </row>
    <row r="40" spans="1:6" s="69" customFormat="1" x14ac:dyDescent="0.25">
      <c r="A40" s="127">
        <v>2010311</v>
      </c>
      <c r="B40" s="43" t="str">
        <f>VLOOKUP(A40,MATERIALES!$A$2:$B$80,2,0)</f>
        <v>AISLADOR DE PORCELANA TIPO ESPIGA (PIN), RADIOINTERFERENCIA CLASE ANSI 56-1, 25 KV</v>
      </c>
      <c r="C40" s="41" t="str">
        <f>VLOOKUP(A40,MATERIALES!$A$2:$C$86,3,0)</f>
        <v>u</v>
      </c>
      <c r="D40" s="41">
        <v>6</v>
      </c>
      <c r="E40" s="46">
        <f>VLOOKUP(A40,MATERIALES!$A$2:$D$86,4,0)</f>
        <v>0</v>
      </c>
      <c r="F40" s="46">
        <f t="shared" si="0"/>
        <v>0</v>
      </c>
    </row>
    <row r="41" spans="1:6" s="69" customFormat="1" x14ac:dyDescent="0.25">
      <c r="A41" s="127">
        <v>2814171</v>
      </c>
      <c r="B41" s="43" t="str">
        <f>VLOOKUP(A41,MATERIALES!$A$2:$B$80,2,0)</f>
        <v>PERNO PIN DE ACERO GALVANIZADO, ROSCA PLASTICA 50 MM, 18 X 305 MM (3/4"X 12"), 25 kV</v>
      </c>
      <c r="C41" s="41" t="str">
        <f>VLOOKUP(A41,MATERIALES!$A$2:$C$86,3,0)</f>
        <v>u</v>
      </c>
      <c r="D41" s="41">
        <v>6</v>
      </c>
      <c r="E41" s="46">
        <f>VLOOKUP(A41,MATERIALES!$A$2:$D$86,4,0)</f>
        <v>0</v>
      </c>
      <c r="F41" s="46">
        <f t="shared" si="0"/>
        <v>0</v>
      </c>
    </row>
    <row r="42" spans="1:6" s="69" customFormat="1" x14ac:dyDescent="0.25">
      <c r="A42" s="127">
        <v>2110114</v>
      </c>
      <c r="B42" s="43" t="str">
        <f>VLOOKUP(A42,MATERIALES!$A$2:$B$80,2,0)</f>
        <v>GRAPA ALEACION AL, TERMINAL APERNADA TIPO PISTOLA, NO. 6 - 4/0 AWG</v>
      </c>
      <c r="C42" s="41" t="str">
        <f>VLOOKUP(A42,MATERIALES!$A$2:$C$86,3,0)</f>
        <v>u</v>
      </c>
      <c r="D42" s="41">
        <v>15</v>
      </c>
      <c r="E42" s="46">
        <f>VLOOKUP(A42,MATERIALES!$A$2:$D$86,4,0)</f>
        <v>0</v>
      </c>
      <c r="F42" s="46">
        <f t="shared" si="0"/>
        <v>0</v>
      </c>
    </row>
    <row r="43" spans="1:6" s="69" customFormat="1" x14ac:dyDescent="0.25">
      <c r="A43" s="127">
        <v>1012301</v>
      </c>
      <c r="B43" s="43" t="str">
        <f>VLOOKUP(A43,MATERIALES!$A$2:$B$80,2,0)</f>
        <v>CINTA DE ARMAR ALEACION DE ALUMINIO 1.27 MM ESPESOR X 7.62 MM ANCHO</v>
      </c>
      <c r="C43" s="41" t="str">
        <f>VLOOKUP(A43,MATERIALES!$A$2:$C$86,3,0)</f>
        <v>u</v>
      </c>
      <c r="D43" s="41">
        <v>22.5</v>
      </c>
      <c r="E43" s="46">
        <f>VLOOKUP(A43,MATERIALES!$A$2:$D$86,4,0)</f>
        <v>0</v>
      </c>
      <c r="F43" s="46">
        <f t="shared" si="0"/>
        <v>0</v>
      </c>
    </row>
    <row r="44" spans="1:6" s="69" customFormat="1" x14ac:dyDescent="0.25">
      <c r="A44" s="127">
        <v>1012137</v>
      </c>
      <c r="B44" s="43" t="str">
        <f>VLOOKUP(A44,MATERIALES!$A$2:$B$80,2,0)</f>
        <v>CONDUCTOR DE ALUMINIO DESNUDO SOLIDO PARA ATADURAS 4 AWG</v>
      </c>
      <c r="C44" s="41" t="str">
        <f>VLOOKUP(A44,MATERIALES!$A$2:$C$86,3,0)</f>
        <v>u</v>
      </c>
      <c r="D44" s="41">
        <v>18</v>
      </c>
      <c r="E44" s="46">
        <f>VLOOKUP(A44,MATERIALES!$A$2:$D$86,4,0)</f>
        <v>0</v>
      </c>
      <c r="F44" s="46">
        <f t="shared" si="0"/>
        <v>0</v>
      </c>
    </row>
    <row r="45" spans="1:6" s="69" customFormat="1" x14ac:dyDescent="0.25">
      <c r="A45" s="127">
        <v>2112042</v>
      </c>
      <c r="B45" s="43" t="str">
        <f>VLOOKUP(A45,MATERIALES!$A$2:$B$80,2,0)</f>
        <v>GRAPA ALEACION AL, PARA DERIVACION LINEA EN CALIENTE, PRINCIPAL 6 AWG -400 MCM, DERIVADO 6 - 4/0 AWG</v>
      </c>
      <c r="C45" s="41" t="str">
        <f>VLOOKUP(A45,MATERIALES!$A$2:$C$86,3,0)</f>
        <v>u</v>
      </c>
      <c r="D45" s="41">
        <v>30</v>
      </c>
      <c r="E45" s="46">
        <f>VLOOKUP(A45,MATERIALES!$A$2:$D$86,4,0)</f>
        <v>0</v>
      </c>
      <c r="F45" s="46">
        <f t="shared" si="0"/>
        <v>0</v>
      </c>
    </row>
    <row r="46" spans="1:6" s="69" customFormat="1" x14ac:dyDescent="0.25">
      <c r="A46" s="127">
        <v>1021754</v>
      </c>
      <c r="B46" s="43" t="str">
        <f>VLOOKUP(A46,MATERIALES!$A$2:$B$80,2,0)</f>
        <v>CABLE DE CU, CABLEADO, 2 KV, TTU, 4/0 AWG, 19 HILOS</v>
      </c>
      <c r="C46" s="41" t="str">
        <f>VLOOKUP(A46,MATERIALES!$A$2:$C$86,3,0)</f>
        <v>u</v>
      </c>
      <c r="D46" s="41">
        <v>12</v>
      </c>
      <c r="E46" s="46">
        <f>VLOOKUP(A46,MATERIALES!$A$2:$D$86,4,0)</f>
        <v>0</v>
      </c>
      <c r="F46" s="46">
        <f t="shared" si="0"/>
        <v>0</v>
      </c>
    </row>
    <row r="47" spans="1:6" s="69" customFormat="1" x14ac:dyDescent="0.25">
      <c r="A47" s="127">
        <v>2601806</v>
      </c>
      <c r="B47" s="43" t="str">
        <f>VLOOKUP(A47,MATERIALES!$A$2:$B$80,2,0)</f>
        <v>PARARRAYOS CLASE DISTRIBUCION TIPO POLIMERICO DE OXIDO DE ZN, 18 KV, CON MODULO DE DESCONEXION</v>
      </c>
      <c r="C47" s="41" t="str">
        <f>VLOOKUP(A47,MATERIALES!$A$2:$C$86,3,0)</f>
        <v>u</v>
      </c>
      <c r="D47" s="41">
        <v>6</v>
      </c>
      <c r="E47" s="46">
        <f>VLOOKUP(A47,MATERIALES!$A$2:$D$86,4,0)</f>
        <v>0</v>
      </c>
      <c r="F47" s="46">
        <f t="shared" si="0"/>
        <v>0</v>
      </c>
    </row>
    <row r="48" spans="1:6" s="69" customFormat="1" x14ac:dyDescent="0.25">
      <c r="A48" s="127">
        <v>2834010</v>
      </c>
      <c r="B48" s="43" t="str">
        <f>VLOOKUP(A48,MATERIALES!$A$2:$B$80,2,0)</f>
        <v>PIE AMIGO DE ACERO GALVANIZADO, PERFIL "L", 40 X 40 X 6 MM, 1000 MM LONG</v>
      </c>
      <c r="C48" s="41" t="str">
        <f>VLOOKUP(A48,MATERIALES!$A$2:$C$86,3,0)</f>
        <v>u</v>
      </c>
      <c r="D48" s="41">
        <v>12</v>
      </c>
      <c r="E48" s="46">
        <f>VLOOKUP(A48,MATERIALES!$A$2:$D$86,4,0)</f>
        <v>0</v>
      </c>
      <c r="F48" s="46">
        <f t="shared" si="0"/>
        <v>0</v>
      </c>
    </row>
    <row r="49" spans="1:6" s="69" customFormat="1" x14ac:dyDescent="0.25">
      <c r="A49" s="127">
        <v>2820138</v>
      </c>
      <c r="B49" s="43" t="str">
        <f>VLOOKUP(A49,MATERIALES!$A$2:$B$80,2,0)</f>
        <v>ABRAZADERA DE ACERO GALV. PLETINA 30 X 6 MM, 2 PERNOS, PERNO ROSCA CORRIDA 12 X 150 MM, EXTENSION ESCALON</v>
      </c>
      <c r="C49" s="41" t="str">
        <f>VLOOKUP(A49,MATERIALES!$A$2:$C$86,3,0)</f>
        <v>u</v>
      </c>
      <c r="D49" s="41">
        <v>5</v>
      </c>
      <c r="E49" s="46">
        <f>VLOOKUP(A49,MATERIALES!$A$2:$D$86,4,0)</f>
        <v>0</v>
      </c>
      <c r="F49" s="46">
        <f t="shared" si="0"/>
        <v>0</v>
      </c>
    </row>
    <row r="50" spans="1:6" s="69" customFormat="1" x14ac:dyDescent="0.25">
      <c r="A50" s="127">
        <v>2502523</v>
      </c>
      <c r="B50" s="43" t="str">
        <f>VLOOKUP(A50,MATERIALES!$A$2:$B$80,2,0)</f>
        <v>SECCIONADOR BARRA UNIPOLAR ABIERTO 27 KV, 12 KA, BIL: 150 KV, 300 A, CAMARA ROMPE ARCO</v>
      </c>
      <c r="C50" s="41" t="str">
        <f>VLOOKUP(A50,MATERIALES!$A$2:$C$86,3,0)</f>
        <v>u</v>
      </c>
      <c r="D50" s="41">
        <v>9</v>
      </c>
      <c r="E50" s="46">
        <f>VLOOKUP(A50,MATERIALES!$A$2:$D$86,4,0)</f>
        <v>0</v>
      </c>
      <c r="F50" s="46">
        <f t="shared" si="0"/>
        <v>0</v>
      </c>
    </row>
    <row r="51" spans="1:6" s="69" customFormat="1" x14ac:dyDescent="0.25">
      <c r="A51" s="127">
        <v>2820133</v>
      </c>
      <c r="B51" s="43" t="str">
        <f>VLOOKUP(A51,MATERIALES!$A$2:$B$80,2,0)</f>
        <v>ABRAZADERA DE ACERO GALV. PLETINA 38 X 6 MM, 3 PERNOS, DIAM 160 MM, PERNO ROSCA CORRIDA 15 X 150 MM</v>
      </c>
      <c r="C51" s="41" t="str">
        <f>VLOOKUP(A51,MATERIALES!$A$2:$C$86,3,0)</f>
        <v>u</v>
      </c>
      <c r="D51" s="41">
        <v>10</v>
      </c>
      <c r="E51" s="46">
        <f>VLOOKUP(A51,MATERIALES!$A$2:$D$86,4,0)</f>
        <v>0</v>
      </c>
      <c r="F51" s="46">
        <f t="shared" si="0"/>
        <v>0</v>
      </c>
    </row>
    <row r="52" spans="1:6" s="69" customFormat="1" x14ac:dyDescent="0.25">
      <c r="A52" s="127">
        <v>2851631</v>
      </c>
      <c r="B52" s="43" t="str">
        <f>VLOOKUP(A52,MATERIALES!$A$2:$B$80,2,0)</f>
        <v>PERNO "U" ACERO GALV, 2 TUERCAS, 2 ARANDELAS PLANAS Y 2 DE PRESIÓN, 16 MM (5/8"), 160 MM ANCHO DENTRO DE LA "U"</v>
      </c>
      <c r="C52" s="41" t="str">
        <f>VLOOKUP(A52,MATERIALES!$A$2:$C$86,3,0)</f>
        <v>u</v>
      </c>
      <c r="D52" s="41">
        <v>7</v>
      </c>
      <c r="E52" s="46">
        <f>VLOOKUP(A52,MATERIALES!$A$2:$D$86,4,0)</f>
        <v>0</v>
      </c>
      <c r="F52" s="46">
        <f t="shared" si="0"/>
        <v>0</v>
      </c>
    </row>
    <row r="53" spans="1:6" s="69" customFormat="1" x14ac:dyDescent="0.25">
      <c r="A53" s="127">
        <v>2624212</v>
      </c>
      <c r="B53" s="43" t="str">
        <f>VLOOKUP(A53,MATERIALES!$A$2:$B$80,2,0)</f>
        <v>TIRAFUSIBLE DE MEDIO VOLTAJE CABEZA REMOVIBLE 12 A, TIPO K</v>
      </c>
      <c r="C53" s="41" t="str">
        <f>VLOOKUP(A53,MATERIALES!$A$2:$C$86,3,0)</f>
        <v>u</v>
      </c>
      <c r="D53" s="41">
        <v>6</v>
      </c>
      <c r="E53" s="46">
        <f>VLOOKUP(A53,MATERIALES!$A$2:$D$86,4,0)</f>
        <v>0</v>
      </c>
      <c r="F53" s="46">
        <f t="shared" si="0"/>
        <v>0</v>
      </c>
    </row>
    <row r="54" spans="1:6" s="69" customFormat="1" x14ac:dyDescent="0.25">
      <c r="A54" s="127">
        <v>11592552</v>
      </c>
      <c r="B54" s="43" t="str">
        <f>VLOOKUP(A54,MATERIALES!$A$2:$B$80,2,0)</f>
        <v>TERMINAL EXT. UNIP. ENCOG. FRIO O CONTRAIBLE 25 KV, CABLE DE COBRE 250 - 750 MCM</v>
      </c>
      <c r="C54" s="41" t="str">
        <f>VLOOKUP(A54,MATERIALES!$A$2:$C$86,3,0)</f>
        <v>u</v>
      </c>
      <c r="D54" s="41">
        <v>6</v>
      </c>
      <c r="E54" s="46">
        <f>VLOOKUP(A54,MATERIALES!$A$2:$D$86,4,0)</f>
        <v>0</v>
      </c>
      <c r="F54" s="46">
        <f t="shared" si="0"/>
        <v>0</v>
      </c>
    </row>
    <row r="55" spans="1:6" s="69" customFormat="1" x14ac:dyDescent="0.25">
      <c r="A55" s="127">
        <v>7537770</v>
      </c>
      <c r="B55" s="43" t="str">
        <f>VLOOKUP(A55,MATERIALES!$A$2:$B$80,2,0)</f>
        <v>TUBO DE ACERO GALVANIZADO DE 6" DIAM. (152.4 MM) - 3 MM DE ESPESOR, LONGITUD 6 M</v>
      </c>
      <c r="C55" s="41" t="str">
        <f>VLOOKUP(A55,MATERIALES!$A$2:$C$86,3,0)</f>
        <v>u</v>
      </c>
      <c r="D55" s="41">
        <v>2</v>
      </c>
      <c r="E55" s="46">
        <f>VLOOKUP(A55,MATERIALES!$A$2:$D$86,4,0)</f>
        <v>0</v>
      </c>
      <c r="F55" s="46">
        <f t="shared" si="0"/>
        <v>0</v>
      </c>
    </row>
    <row r="56" spans="1:6" s="69" customFormat="1" x14ac:dyDescent="0.25">
      <c r="A56" s="127">
        <v>2351618</v>
      </c>
      <c r="B56" s="43" t="str">
        <f>VLOOKUP(A56,MATERIALES!$A$2:$B$80,2,0)</f>
        <v>VARILLA PUESTA A TIERRA DE 16 MM DIAM Y 1.80 M LONG</v>
      </c>
      <c r="C56" s="41" t="str">
        <f>VLOOKUP(A56,MATERIALES!$A$2:$C$86,3,0)</f>
        <v>u</v>
      </c>
      <c r="D56" s="41">
        <v>17</v>
      </c>
      <c r="E56" s="46">
        <f>VLOOKUP(A56,MATERIALES!$A$2:$D$86,4,0)</f>
        <v>0</v>
      </c>
      <c r="F56" s="46">
        <f t="shared" si="0"/>
        <v>0</v>
      </c>
    </row>
    <row r="57" spans="1:6" s="69" customFormat="1" x14ac:dyDescent="0.25">
      <c r="A57" s="127">
        <v>11890109</v>
      </c>
      <c r="B57" s="43" t="str">
        <f>VLOOKUP(A57,MATERIALES!$A$2:$B$80,2,0)</f>
        <v>SUELDA EXOTERMICA, CARGA 90 GRAMOS</v>
      </c>
      <c r="C57" s="41" t="str">
        <f>VLOOKUP(A57,MATERIALES!$A$2:$C$86,3,0)</f>
        <v>u</v>
      </c>
      <c r="D57" s="41">
        <v>17</v>
      </c>
      <c r="E57" s="46">
        <f>VLOOKUP(A57,MATERIALES!$A$2:$D$86,4,0)</f>
        <v>0</v>
      </c>
      <c r="F57" s="46">
        <f t="shared" si="0"/>
        <v>0</v>
      </c>
    </row>
    <row r="58" spans="1:6" s="69" customFormat="1" x14ac:dyDescent="0.25">
      <c r="A58" s="127">
        <v>1991019</v>
      </c>
      <c r="B58" s="43" t="str">
        <f>VLOOKUP(A58,MATERIALES!$A$2:$B$80,2,0)</f>
        <v>HEBILLA DE ACERO INOXIDABLE PARA SUJECION DE FLEJE DE 19 MM</v>
      </c>
      <c r="C58" s="41" t="str">
        <f>VLOOKUP(A58,MATERIALES!$A$2:$C$86,3,0)</f>
        <v>u</v>
      </c>
      <c r="D58" s="41">
        <v>8</v>
      </c>
      <c r="E58" s="46">
        <f>VLOOKUP(A58,MATERIALES!$A$2:$D$86,4,0)</f>
        <v>0</v>
      </c>
      <c r="F58" s="46">
        <f t="shared" si="0"/>
        <v>0</v>
      </c>
    </row>
    <row r="59" spans="1:6" s="69" customFormat="1" x14ac:dyDescent="0.25">
      <c r="A59" s="127">
        <v>2871001</v>
      </c>
      <c r="B59" s="43" t="str">
        <f>VLOOKUP(A59,MATERIALES!$A$2:$B$80,2,0)</f>
        <v>FLEJE DE ACERO 0.76 MM ESPESOR X 19 MM ANCHO, SUJECION TUBO A POSTE</v>
      </c>
      <c r="C59" s="41" t="str">
        <f>VLOOKUP(A59,MATERIALES!$A$2:$C$86,3,0)</f>
        <v>m</v>
      </c>
      <c r="D59" s="41">
        <v>8</v>
      </c>
      <c r="E59" s="46">
        <f>VLOOKUP(A59,MATERIALES!$A$2:$D$86,4,0)</f>
        <v>0</v>
      </c>
      <c r="F59" s="46">
        <f t="shared" si="0"/>
        <v>0</v>
      </c>
    </row>
    <row r="60" spans="1:6" s="69" customFormat="1" x14ac:dyDescent="0.25">
      <c r="A60" s="127">
        <v>2280544</v>
      </c>
      <c r="B60" s="43" t="str">
        <f>VLOOKUP(A60,MATERIALES!$A$2:$B$80,2,0)</f>
        <v>RETENCION TERMINAL PREFORMADA PARA CABLE AAC 4/0 AWG , SEMIAISLADO, 25 KV</v>
      </c>
      <c r="C60" s="41" t="str">
        <f>VLOOKUP(A60,MATERIALES!$A$2:$C$86,3,0)</f>
        <v>u</v>
      </c>
      <c r="D60" s="41">
        <v>36</v>
      </c>
      <c r="E60" s="46">
        <f>VLOOKUP(A60,MATERIALES!$A$2:$D$86,4,0)</f>
        <v>0</v>
      </c>
      <c r="F60" s="46">
        <f t="shared" si="0"/>
        <v>0</v>
      </c>
    </row>
    <row r="61" spans="1:6" s="69" customFormat="1" x14ac:dyDescent="0.25">
      <c r="A61" s="127">
        <v>2280643</v>
      </c>
      <c r="B61" s="43" t="str">
        <f>VLOOKUP(A61,MATERIALES!$A$2:$B$80,2,0)</f>
        <v>RETENCION TERMINAL PREFORMADA PARA CABLE MENSAJERO DE SECCION 93.13 mm2</v>
      </c>
      <c r="C61" s="41" t="str">
        <f>VLOOKUP(A61,MATERIALES!$A$2:$C$86,3,0)</f>
        <v>u</v>
      </c>
      <c r="D61" s="41">
        <v>14</v>
      </c>
      <c r="E61" s="46">
        <f>VLOOKUP(A61,MATERIALES!$A$2:$D$86,4,0)</f>
        <v>0</v>
      </c>
      <c r="F61" s="46">
        <f t="shared" si="0"/>
        <v>0</v>
      </c>
    </row>
    <row r="62" spans="1:6" s="69" customFormat="1" x14ac:dyDescent="0.25">
      <c r="A62" s="127">
        <v>1011151</v>
      </c>
      <c r="B62" s="43" t="str">
        <f>VLOOKUP(A62,MATERIALES!$A$2:$B$80,2,0)</f>
        <v>CONDUCTOR DE COBRE DESNUDO, CABLEADO, SUAVE, 1/0 AWG, 19 HILOS</v>
      </c>
      <c r="C62" s="41" t="str">
        <f>VLOOKUP(A62,MATERIALES!$A$2:$C$86,3,0)</f>
        <v>m</v>
      </c>
      <c r="D62" s="41">
        <v>164</v>
      </c>
      <c r="E62" s="46">
        <f>VLOOKUP(A62,MATERIALES!$A$2:$D$86,4,0)</f>
        <v>0</v>
      </c>
      <c r="F62" s="46">
        <f t="shared" si="0"/>
        <v>0</v>
      </c>
    </row>
    <row r="63" spans="1:6" s="69" customFormat="1" x14ac:dyDescent="0.25">
      <c r="A63" s="127">
        <v>2802020</v>
      </c>
      <c r="B63" s="43" t="str">
        <f>VLOOKUP(A63,MATERIALES!$A$2:$B$80,2,0)</f>
        <v>CRUCETA ACERO GALV. UNIVERSAL, PERFIL "L" DE 75 X 75 X 6 MM Y 2000 MM LONG</v>
      </c>
      <c r="C63" s="41" t="str">
        <f>VLOOKUP(A63,MATERIALES!$A$2:$C$86,3,0)</f>
        <v>u</v>
      </c>
      <c r="D63" s="41">
        <v>3</v>
      </c>
      <c r="E63" s="46">
        <f>VLOOKUP(A63,MATERIALES!$A$2:$D$86,4,0)</f>
        <v>0</v>
      </c>
      <c r="F63" s="46">
        <f t="shared" si="0"/>
        <v>0</v>
      </c>
    </row>
    <row r="64" spans="1:6" s="69" customFormat="1" x14ac:dyDescent="0.25">
      <c r="A64" s="127">
        <v>2582402</v>
      </c>
      <c r="B64" s="43" t="str">
        <f>VLOOKUP(A64,MATERIALES!$A$2:$B$80,2,0)</f>
        <v>CELDA MODULAR COMPACTA EN SF6, CON UN INTERRUPTOR DE 400 A, 24 kV, 20 kA, BIL: 125 kV, EXTENSIBLE 2 LADOS</v>
      </c>
      <c r="C64" s="41" t="str">
        <f>VLOOKUP(A64,MATERIALES!$A$2:$C$86,3,0)</f>
        <v>u</v>
      </c>
      <c r="D64" s="41">
        <v>1</v>
      </c>
      <c r="E64" s="46">
        <f>VLOOKUP(A64,MATERIALES!$A$2:$D$86,4,0)</f>
        <v>0</v>
      </c>
      <c r="F64" s="46">
        <f t="shared" si="0"/>
        <v>0</v>
      </c>
    </row>
    <row r="65" spans="1:6" s="69" customFormat="1" x14ac:dyDescent="0.25">
      <c r="A65" s="127">
        <v>22247027</v>
      </c>
      <c r="B65" s="43" t="str">
        <f>VLOOKUP(A65,MATERIALES!$A$2:$B$80,2,0)</f>
        <v>JUEGO DE ACOPLES AISLADOS PARA CELDAS DE MV, 24 kV, 630A</v>
      </c>
      <c r="C65" s="41" t="str">
        <f>VLOOKUP(A65,MATERIALES!$A$2:$C$86,3,0)</f>
        <v>u</v>
      </c>
      <c r="D65" s="41">
        <v>1</v>
      </c>
      <c r="E65" s="46">
        <f>VLOOKUP(A65,MATERIALES!$A$2:$D$86,4,0)</f>
        <v>0</v>
      </c>
      <c r="F65" s="46">
        <f t="shared" si="0"/>
        <v>0</v>
      </c>
    </row>
    <row r="66" spans="1:6" s="69" customFormat="1" x14ac:dyDescent="0.25">
      <c r="A66" s="127">
        <v>3621287</v>
      </c>
      <c r="B66" s="43" t="str">
        <f>VLOOKUP(A66,MATERIALES!$A$2:$B$80,2,0)</f>
        <v>CONECTOR TIPO T, 24 kV, 630 A, PARA CABLE AISLADO DE MV 500 MCM, NA 100%</v>
      </c>
      <c r="C66" s="41" t="str">
        <f>VLOOKUP(A66,MATERIALES!$A$2:$C$86,3,0)</f>
        <v>u</v>
      </c>
      <c r="D66" s="41">
        <v>3</v>
      </c>
      <c r="E66" s="46">
        <f>VLOOKUP(A66,MATERIALES!$A$2:$D$86,4,0)</f>
        <v>0</v>
      </c>
      <c r="F66" s="46">
        <f t="shared" si="0"/>
        <v>0</v>
      </c>
    </row>
    <row r="67" spans="1:6" s="69" customFormat="1" x14ac:dyDescent="0.25">
      <c r="A67" s="127">
        <v>1015207</v>
      </c>
      <c r="B67" s="43" t="str">
        <f>VLOOKUP(A67,MATERIALES!$A$2:$B$80,2,0)</f>
        <v>CABLE ACERO GALVANIZADO GRADO SIEMENS MARTIN 3/8" DIAM. 7 HILOS, 3155 KG</v>
      </c>
      <c r="C67" s="41" t="str">
        <f>VLOOKUP(A67,MATERIALES!$A$2:$C$86,3,0)</f>
        <v>m</v>
      </c>
      <c r="D67" s="41">
        <v>133</v>
      </c>
      <c r="E67" s="46">
        <f>VLOOKUP(A67,MATERIALES!$A$2:$D$86,4,0)</f>
        <v>0</v>
      </c>
      <c r="F67" s="46">
        <f t="shared" ref="F67:F76" si="1">D67*E67</f>
        <v>0</v>
      </c>
    </row>
    <row r="68" spans="1:6" s="69" customFormat="1" x14ac:dyDescent="0.25">
      <c r="A68" s="127">
        <v>2282003</v>
      </c>
      <c r="B68" s="43" t="str">
        <f>VLOOKUP(A68,MATERIALES!$A$2:$B$80,2,0)</f>
        <v>RETENEDOR TERMINAL PREFORMADO PARA RETENER CABLE ACERO DE 3/8" DE DIAMETRO</v>
      </c>
      <c r="C68" s="41" t="str">
        <f>VLOOKUP(A68,MATERIALES!$A$2:$C$86,3,0)</f>
        <v>u</v>
      </c>
      <c r="D68" s="41">
        <v>20</v>
      </c>
      <c r="E68" s="46">
        <f>VLOOKUP(A68,MATERIALES!$A$2:$D$86,4,0)</f>
        <v>0</v>
      </c>
      <c r="F68" s="46">
        <f t="shared" si="1"/>
        <v>0</v>
      </c>
    </row>
    <row r="69" spans="1:6" s="69" customFormat="1" x14ac:dyDescent="0.25">
      <c r="A69" s="127">
        <v>2371009</v>
      </c>
      <c r="B69" s="43" t="str">
        <f>VLOOKUP(A69,MATERIALES!$A$2:$B$80,2,0)</f>
        <v>GUARDACABO PARA CABLE TENSOR DE 3/8" (9.5 MM) DIAMETRO</v>
      </c>
      <c r="C69" s="41" t="str">
        <f>VLOOKUP(A69,MATERIALES!$A$2:$C$86,3,0)</f>
        <v>u</v>
      </c>
      <c r="D69" s="41">
        <v>10</v>
      </c>
      <c r="E69" s="46">
        <f>VLOOKUP(A69,MATERIALES!$A$2:$D$86,4,0)</f>
        <v>0</v>
      </c>
      <c r="F69" s="46">
        <f t="shared" si="1"/>
        <v>0</v>
      </c>
    </row>
    <row r="70" spans="1:6" s="69" customFormat="1" x14ac:dyDescent="0.25">
      <c r="A70" s="127">
        <v>2852618</v>
      </c>
      <c r="B70" s="43" t="str">
        <f>VLOOKUP(A70,MATERIALES!$A$2:$B$80,2,0)</f>
        <v>VARILLA DE ANCLAJE ACERO 5/8" (16 MM) DIAM. Y 1,80 M. LONG, COMPLETA.</v>
      </c>
      <c r="C70" s="41" t="str">
        <f>VLOOKUP(A70,MATERIALES!$A$2:$C$86,3,0)</f>
        <v>u</v>
      </c>
      <c r="D70" s="41">
        <v>5</v>
      </c>
      <c r="E70" s="46">
        <f>VLOOKUP(A70,MATERIALES!$A$2:$D$86,4,0)</f>
        <v>0</v>
      </c>
      <c r="F70" s="46">
        <f t="shared" si="1"/>
        <v>0</v>
      </c>
    </row>
    <row r="71" spans="1:6" s="69" customFormat="1" x14ac:dyDescent="0.25">
      <c r="A71" s="127">
        <v>7070430</v>
      </c>
      <c r="B71" s="43" t="str">
        <f>VLOOKUP(A71,MATERIALES!$A$2:$B$80,2,0)</f>
        <v>BLOQUE DE HORMIGON PARA ANCLAJE, FORMA TRONCO CONICO DE 40 X 15 X 20 CM</v>
      </c>
      <c r="C71" s="41" t="str">
        <f>VLOOKUP(A71,MATERIALES!$A$2:$C$86,3,0)</f>
        <v>u</v>
      </c>
      <c r="D71" s="41">
        <v>5</v>
      </c>
      <c r="E71" s="46">
        <f>VLOOKUP(A71,MATERIALES!$A$2:$D$86,4,0)</f>
        <v>0</v>
      </c>
      <c r="F71" s="46">
        <f t="shared" si="1"/>
        <v>0</v>
      </c>
    </row>
    <row r="72" spans="1:6" s="69" customFormat="1" x14ac:dyDescent="0.25">
      <c r="A72" s="127">
        <v>2010703</v>
      </c>
      <c r="B72" s="43" t="str">
        <f>VLOOKUP(A72,MATERIALES!$A$2:$B$80,2,0)</f>
        <v>AISLADOR DE PORCELANA TIPO RETENIDA CLASE ANSI 54-3 23 KV</v>
      </c>
      <c r="C72" s="41" t="str">
        <f>VLOOKUP(A72,MATERIALES!$A$2:$C$86,3,0)</f>
        <v>u</v>
      </c>
      <c r="D72" s="41">
        <v>6</v>
      </c>
      <c r="E72" s="46">
        <f>VLOOKUP(A72,MATERIALES!$A$2:$D$86,4,0)</f>
        <v>0</v>
      </c>
      <c r="F72" s="46">
        <f t="shared" si="1"/>
        <v>0</v>
      </c>
    </row>
    <row r="73" spans="1:6" s="69" customFormat="1" x14ac:dyDescent="0.25">
      <c r="A73" s="127">
        <v>1011139</v>
      </c>
      <c r="B73" s="43" t="str">
        <f>VLOOKUP(A73,MATERIALES!$A$2:$B$80,2,0)</f>
        <v>CONDUCTOR DE COBRE DESNUDO, CABLEADO, SUAVE, 2 AWG, 7 HILOS</v>
      </c>
      <c r="C73" s="41" t="str">
        <f>VLOOKUP(A73,MATERIALES!$A$2:$C$86,3,0)</f>
        <v>m</v>
      </c>
      <c r="D73" s="41">
        <v>24</v>
      </c>
      <c r="E73" s="46">
        <f>VLOOKUP(A73,MATERIALES!$A$2:$D$86,4,0)</f>
        <v>0</v>
      </c>
      <c r="F73" s="46">
        <f t="shared" si="1"/>
        <v>0</v>
      </c>
    </row>
    <row r="74" spans="1:6" s="69" customFormat="1" x14ac:dyDescent="0.25">
      <c r="A74" s="127">
        <v>2420512</v>
      </c>
      <c r="B74" s="43" t="str">
        <f>VLOOKUP(A74,MATERIALES!$A$2:$B$80,2,0)</f>
        <v>POSTE CIRCULAR DE HORMIGON ARMADO DE 500 KG, LONGITUD 12.0 M, AZUL</v>
      </c>
      <c r="C74" s="41" t="str">
        <f>VLOOKUP(A74,MATERIALES!$A$2:$C$86,3,0)</f>
        <v>u</v>
      </c>
      <c r="D74" s="41">
        <v>1</v>
      </c>
      <c r="E74" s="46">
        <f>VLOOKUP(A74,MATERIALES!$A$2:$D$86,4,0)</f>
        <v>0</v>
      </c>
      <c r="F74" s="46">
        <f t="shared" si="1"/>
        <v>0</v>
      </c>
    </row>
    <row r="75" spans="1:6" s="69" customFormat="1" x14ac:dyDescent="0.25">
      <c r="A75" s="127">
        <v>1013142</v>
      </c>
      <c r="B75" s="43" t="str">
        <f>VLOOKUP(A75,MATERIALES!$A$2:$B$80,2,0)</f>
        <v>CONDUCTOR DE ALUMINIO DESNUDO, CABLEADO, AAC, 2/0 AWG, 7 HILOS</v>
      </c>
      <c r="C75" s="41" t="str">
        <f>VLOOKUP(A75,MATERIALES!$A$2:$C$86,3,0)</f>
        <v>m</v>
      </c>
      <c r="D75" s="41">
        <v>50</v>
      </c>
      <c r="E75" s="46">
        <f>VLOOKUP(A75,MATERIALES!$A$2:$D$86,4,0)</f>
        <v>0</v>
      </c>
      <c r="F75" s="46">
        <f t="shared" si="1"/>
        <v>0</v>
      </c>
    </row>
    <row r="76" spans="1:6" s="69" customFormat="1" x14ac:dyDescent="0.25">
      <c r="A76" s="127">
        <v>1013144</v>
      </c>
      <c r="B76" s="43" t="str">
        <f>VLOOKUP(A76,MATERIALES!$A$2:$B$80,2,0)</f>
        <v>CONDUCTOR DE ALUMINIO, DESNUDO, CABLEADO, AAC, 4/0 AWG, 7 HILOS</v>
      </c>
      <c r="C76" s="41" t="str">
        <f>VLOOKUP(A76,MATERIALES!$A$2:$C$86,3,0)</f>
        <v>m</v>
      </c>
      <c r="D76" s="41">
        <v>150</v>
      </c>
      <c r="E76" s="46">
        <f>VLOOKUP(A76,MATERIALES!$A$2:$D$86,4,0)</f>
        <v>0</v>
      </c>
      <c r="F76" s="46">
        <f t="shared" si="1"/>
        <v>0</v>
      </c>
    </row>
    <row r="77" spans="1:6" s="69" customFormat="1" x14ac:dyDescent="0.25">
      <c r="A77" s="127"/>
      <c r="B77" s="43"/>
      <c r="C77" s="41"/>
      <c r="D77" s="41"/>
      <c r="E77" s="46"/>
      <c r="F77" s="46"/>
    </row>
    <row r="78" spans="1:6" s="69" customFormat="1" x14ac:dyDescent="0.25">
      <c r="A78" s="127"/>
      <c r="B78" s="43"/>
      <c r="C78" s="41"/>
      <c r="D78" s="41"/>
      <c r="E78" s="46"/>
      <c r="F78" s="46"/>
    </row>
    <row r="79" spans="1:6" s="69" customFormat="1" x14ac:dyDescent="0.25">
      <c r="A79" s="127"/>
      <c r="B79" s="43"/>
      <c r="C79" s="41"/>
      <c r="D79" s="41"/>
      <c r="E79" s="46"/>
      <c r="F79" s="46"/>
    </row>
    <row r="80" spans="1:6" s="69" customFormat="1" x14ac:dyDescent="0.25">
      <c r="A80" s="127"/>
      <c r="B80" s="43"/>
      <c r="C80" s="41"/>
      <c r="D80" s="41"/>
      <c r="E80" s="46"/>
      <c r="F80" s="46"/>
    </row>
    <row r="81" spans="1:8" s="69" customFormat="1" x14ac:dyDescent="0.25">
      <c r="A81" s="127"/>
      <c r="B81" s="43"/>
      <c r="C81" s="41"/>
      <c r="D81" s="41"/>
      <c r="E81" s="46"/>
      <c r="F81" s="46"/>
    </row>
    <row r="82" spans="1:8" x14ac:dyDescent="0.25">
      <c r="E82" s="124" t="s">
        <v>159</v>
      </c>
      <c r="F82" s="121">
        <f>SUM(F2:F81)</f>
        <v>0</v>
      </c>
      <c r="H82" s="143"/>
    </row>
  </sheetData>
  <conditionalFormatting sqref="A2:A81">
    <cfRule type="duplicateValues" dxfId="0" priority="1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F23"/>
  <sheetViews>
    <sheetView workbookViewId="0">
      <selection activeCell="A15" sqref="A15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47" bestFit="1" customWidth="1"/>
    <col min="4" max="5" width="11.85546875" customWidth="1"/>
    <col min="6" max="6" width="9.5703125" bestFit="1" customWidth="1"/>
  </cols>
  <sheetData>
    <row r="1" spans="1:6" x14ac:dyDescent="0.25">
      <c r="A1" s="40" t="s">
        <v>157</v>
      </c>
      <c r="B1" s="40" t="s">
        <v>155</v>
      </c>
      <c r="C1" s="40" t="s">
        <v>3</v>
      </c>
      <c r="D1" s="40" t="s">
        <v>22</v>
      </c>
      <c r="E1" s="40" t="s">
        <v>141</v>
      </c>
      <c r="F1" s="40" t="s">
        <v>159</v>
      </c>
    </row>
    <row r="2" spans="1:6" x14ac:dyDescent="0.25">
      <c r="A2" s="44">
        <v>2060104</v>
      </c>
      <c r="B2" s="43" t="s">
        <v>501</v>
      </c>
      <c r="C2" s="41" t="s">
        <v>14</v>
      </c>
      <c r="D2" s="41">
        <v>93</v>
      </c>
      <c r="E2" s="46"/>
      <c r="F2" s="46">
        <f t="shared" ref="F2:F22" si="0">D2*E2</f>
        <v>0</v>
      </c>
    </row>
    <row r="3" spans="1:6" x14ac:dyDescent="0.25">
      <c r="A3" s="44">
        <v>7360116</v>
      </c>
      <c r="B3" s="43" t="s">
        <v>145</v>
      </c>
      <c r="C3" s="41" t="s">
        <v>152</v>
      </c>
      <c r="D3" s="41">
        <v>3.1</v>
      </c>
      <c r="E3" s="46"/>
      <c r="F3" s="46">
        <f t="shared" si="0"/>
        <v>0</v>
      </c>
    </row>
    <row r="4" spans="1:6" x14ac:dyDescent="0.25">
      <c r="A4" s="44">
        <v>7361506</v>
      </c>
      <c r="B4" s="43" t="s">
        <v>502</v>
      </c>
      <c r="C4" s="41" t="s">
        <v>503</v>
      </c>
      <c r="D4" s="41">
        <v>93</v>
      </c>
      <c r="E4" s="46"/>
      <c r="F4" s="46">
        <f t="shared" si="0"/>
        <v>0</v>
      </c>
    </row>
    <row r="5" spans="1:6" x14ac:dyDescent="0.25">
      <c r="A5" s="44">
        <v>7568208</v>
      </c>
      <c r="B5" s="43" t="s">
        <v>504</v>
      </c>
      <c r="C5" s="41" t="s">
        <v>14</v>
      </c>
      <c r="D5" s="41">
        <v>124</v>
      </c>
      <c r="E5" s="46"/>
      <c r="F5" s="46">
        <f t="shared" si="0"/>
        <v>0</v>
      </c>
    </row>
    <row r="6" spans="1:6" x14ac:dyDescent="0.25">
      <c r="A6" s="44">
        <v>2992810</v>
      </c>
      <c r="B6" s="43" t="s">
        <v>505</v>
      </c>
      <c r="C6" s="41" t="s">
        <v>14</v>
      </c>
      <c r="D6" s="41">
        <v>124</v>
      </c>
      <c r="E6" s="46"/>
      <c r="F6" s="46">
        <f t="shared" si="0"/>
        <v>0</v>
      </c>
    </row>
    <row r="7" spans="1:6" x14ac:dyDescent="0.25">
      <c r="A7" s="44">
        <v>2361004</v>
      </c>
      <c r="B7" s="43" t="s">
        <v>506</v>
      </c>
      <c r="C7" s="41" t="s">
        <v>14</v>
      </c>
      <c r="D7" s="41">
        <v>62</v>
      </c>
      <c r="E7" s="46"/>
      <c r="F7" s="46">
        <f t="shared" si="0"/>
        <v>0</v>
      </c>
    </row>
    <row r="8" spans="1:6" x14ac:dyDescent="0.25">
      <c r="A8" s="44">
        <v>2860106</v>
      </c>
      <c r="B8" s="43" t="s">
        <v>211</v>
      </c>
      <c r="C8" s="41" t="s">
        <v>14</v>
      </c>
      <c r="D8" s="41">
        <v>93</v>
      </c>
      <c r="E8" s="46"/>
      <c r="F8" s="46">
        <f t="shared" si="0"/>
        <v>0</v>
      </c>
    </row>
    <row r="9" spans="1:6" x14ac:dyDescent="0.25">
      <c r="A9" s="44">
        <v>11751218</v>
      </c>
      <c r="B9" s="43" t="s">
        <v>486</v>
      </c>
      <c r="C9" s="41" t="s">
        <v>14</v>
      </c>
      <c r="D9" s="41">
        <v>3.1</v>
      </c>
      <c r="E9" s="46"/>
      <c r="F9" s="46">
        <f t="shared" si="0"/>
        <v>0</v>
      </c>
    </row>
    <row r="10" spans="1:6" x14ac:dyDescent="0.25">
      <c r="A10" s="44">
        <v>4353913</v>
      </c>
      <c r="B10" s="43" t="s">
        <v>212</v>
      </c>
      <c r="C10" s="41" t="s">
        <v>14</v>
      </c>
      <c r="D10" s="41">
        <v>93</v>
      </c>
      <c r="E10" s="46"/>
      <c r="F10" s="46">
        <f t="shared" si="0"/>
        <v>0</v>
      </c>
    </row>
    <row r="11" spans="1:6" x14ac:dyDescent="0.25">
      <c r="A11" s="44">
        <v>4751035</v>
      </c>
      <c r="B11" s="43" t="s">
        <v>507</v>
      </c>
      <c r="C11" s="41" t="s">
        <v>14</v>
      </c>
      <c r="D11" s="41">
        <v>155</v>
      </c>
      <c r="E11" s="46"/>
      <c r="F11" s="46">
        <f t="shared" si="0"/>
        <v>0</v>
      </c>
    </row>
    <row r="12" spans="1:6" x14ac:dyDescent="0.25">
      <c r="A12" s="44">
        <v>2543150</v>
      </c>
      <c r="B12" s="43" t="s">
        <v>148</v>
      </c>
      <c r="C12" s="41" t="s">
        <v>14</v>
      </c>
      <c r="D12" s="41">
        <v>22</v>
      </c>
      <c r="E12" s="46"/>
      <c r="F12" s="46">
        <f t="shared" si="0"/>
        <v>0</v>
      </c>
    </row>
    <row r="13" spans="1:6" ht="24" x14ac:dyDescent="0.25">
      <c r="A13" s="44">
        <v>4370512</v>
      </c>
      <c r="B13" s="43" t="s">
        <v>522</v>
      </c>
      <c r="C13" s="41" t="s">
        <v>14</v>
      </c>
      <c r="D13" s="41">
        <v>11</v>
      </c>
      <c r="E13" s="46"/>
      <c r="F13" s="46">
        <f t="shared" si="0"/>
        <v>0</v>
      </c>
    </row>
    <row r="14" spans="1:6" x14ac:dyDescent="0.25">
      <c r="A14" s="44">
        <v>2351618</v>
      </c>
      <c r="B14" s="43" t="s">
        <v>213</v>
      </c>
      <c r="C14" s="41" t="s">
        <v>14</v>
      </c>
      <c r="D14" s="41">
        <v>21</v>
      </c>
      <c r="E14" s="46"/>
      <c r="F14" s="46">
        <f t="shared" si="0"/>
        <v>0</v>
      </c>
    </row>
    <row r="15" spans="1:6" x14ac:dyDescent="0.25">
      <c r="A15" s="44">
        <v>1011135</v>
      </c>
      <c r="B15" s="43" t="s">
        <v>150</v>
      </c>
      <c r="C15" s="41" t="s">
        <v>8</v>
      </c>
      <c r="D15" s="41">
        <v>42</v>
      </c>
      <c r="E15" s="46"/>
      <c r="F15" s="46">
        <f t="shared" si="0"/>
        <v>0</v>
      </c>
    </row>
    <row r="16" spans="1:6" x14ac:dyDescent="0.25">
      <c r="A16" s="44">
        <v>2351655</v>
      </c>
      <c r="B16" s="43" t="s">
        <v>205</v>
      </c>
      <c r="C16" s="41" t="s">
        <v>14</v>
      </c>
      <c r="D16" s="41">
        <v>21</v>
      </c>
      <c r="E16" s="46"/>
      <c r="F16" s="46">
        <f t="shared" si="0"/>
        <v>0</v>
      </c>
    </row>
    <row r="17" spans="1:6" ht="36" x14ac:dyDescent="0.25">
      <c r="A17" s="44">
        <v>1104335</v>
      </c>
      <c r="B17" s="43" t="s">
        <v>494</v>
      </c>
      <c r="C17" s="41" t="s">
        <v>8</v>
      </c>
      <c r="D17" s="41">
        <v>625.5</v>
      </c>
      <c r="E17" s="46"/>
      <c r="F17" s="46">
        <f t="shared" si="0"/>
        <v>0</v>
      </c>
    </row>
    <row r="18" spans="1:6" x14ac:dyDescent="0.25">
      <c r="A18" s="44">
        <v>1021733</v>
      </c>
      <c r="B18" s="43" t="s">
        <v>500</v>
      </c>
      <c r="C18" s="41" t="s">
        <v>8</v>
      </c>
      <c r="D18" s="41">
        <v>186</v>
      </c>
      <c r="E18" s="46"/>
      <c r="F18" s="46">
        <f t="shared" si="0"/>
        <v>0</v>
      </c>
    </row>
    <row r="19" spans="1:6" ht="24" x14ac:dyDescent="0.25">
      <c r="A19" s="44">
        <v>2820196</v>
      </c>
      <c r="B19" s="43" t="s">
        <v>490</v>
      </c>
      <c r="C19" s="41" t="s">
        <v>14</v>
      </c>
      <c r="D19" s="41">
        <v>17</v>
      </c>
      <c r="E19" s="46"/>
      <c r="F19" s="46">
        <f t="shared" si="0"/>
        <v>0</v>
      </c>
    </row>
    <row r="20" spans="1:6" ht="24" x14ac:dyDescent="0.25">
      <c r="A20" s="44">
        <v>2862122</v>
      </c>
      <c r="B20" s="43" t="s">
        <v>491</v>
      </c>
      <c r="C20" s="41" t="s">
        <v>14</v>
      </c>
      <c r="D20" s="41">
        <v>5</v>
      </c>
      <c r="E20" s="46"/>
      <c r="F20" s="46">
        <f t="shared" si="0"/>
        <v>0</v>
      </c>
    </row>
    <row r="21" spans="1:6" x14ac:dyDescent="0.25">
      <c r="A21" s="44">
        <v>2865054</v>
      </c>
      <c r="B21" s="43" t="s">
        <v>492</v>
      </c>
      <c r="C21" s="41" t="s">
        <v>14</v>
      </c>
      <c r="D21" s="41">
        <v>5</v>
      </c>
      <c r="E21" s="46"/>
      <c r="F21" s="46">
        <f t="shared" si="0"/>
        <v>0</v>
      </c>
    </row>
    <row r="22" spans="1:6" x14ac:dyDescent="0.25">
      <c r="A22" s="44">
        <v>7537771</v>
      </c>
      <c r="B22" s="43" t="s">
        <v>493</v>
      </c>
      <c r="C22" s="41" t="s">
        <v>14</v>
      </c>
      <c r="D22" s="41">
        <v>17</v>
      </c>
      <c r="E22" s="46"/>
      <c r="F22" s="46">
        <f t="shared" si="0"/>
        <v>0</v>
      </c>
    </row>
    <row r="23" spans="1:6" x14ac:dyDescent="0.25">
      <c r="E23" s="122" t="s">
        <v>23</v>
      </c>
      <c r="F23" s="123">
        <f>SUM(F2:F22)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86"/>
  <sheetViews>
    <sheetView workbookViewId="0">
      <selection activeCell="D2" sqref="D2:D76"/>
    </sheetView>
  </sheetViews>
  <sheetFormatPr baseColWidth="10" defaultColWidth="11.42578125" defaultRowHeight="12" x14ac:dyDescent="0.25"/>
  <cols>
    <col min="1" max="1" width="17" style="38" bestFit="1" customWidth="1"/>
    <col min="2" max="2" width="72.85546875" style="39" customWidth="1"/>
    <col min="3" max="3" width="11.85546875" style="38" bestFit="1" customWidth="1"/>
    <col min="4" max="4" width="12.5703125" style="38" customWidth="1"/>
    <col min="5" max="5" width="25.140625" style="38" customWidth="1"/>
    <col min="6" max="16384" width="11.42578125" style="38"/>
  </cols>
  <sheetData>
    <row r="1" spans="1:7" x14ac:dyDescent="0.25">
      <c r="A1" s="40" t="s">
        <v>157</v>
      </c>
      <c r="B1" s="40" t="s">
        <v>155</v>
      </c>
      <c r="C1" s="40" t="s">
        <v>3</v>
      </c>
      <c r="D1" s="40" t="s">
        <v>141</v>
      </c>
      <c r="E1" s="40" t="s">
        <v>580</v>
      </c>
    </row>
    <row r="2" spans="1:7" x14ac:dyDescent="0.25">
      <c r="A2" s="44">
        <v>1310446</v>
      </c>
      <c r="B2" s="43" t="s">
        <v>612</v>
      </c>
      <c r="C2" s="41" t="s">
        <v>8</v>
      </c>
      <c r="D2" s="53"/>
      <c r="E2" s="96"/>
      <c r="F2" s="70"/>
      <c r="G2" s="70"/>
    </row>
    <row r="3" spans="1:7" x14ac:dyDescent="0.25">
      <c r="A3" s="44">
        <v>1014143</v>
      </c>
      <c r="B3" s="43" t="s">
        <v>613</v>
      </c>
      <c r="C3" s="41" t="s">
        <v>8</v>
      </c>
      <c r="D3" s="53"/>
      <c r="E3" s="96"/>
      <c r="F3" s="70"/>
      <c r="G3" s="70"/>
    </row>
    <row r="4" spans="1:7" x14ac:dyDescent="0.25">
      <c r="A4" s="44">
        <v>1300569</v>
      </c>
      <c r="B4" s="43" t="s">
        <v>614</v>
      </c>
      <c r="C4" s="41" t="s">
        <v>8</v>
      </c>
      <c r="D4" s="53"/>
      <c r="E4" s="96"/>
      <c r="F4" s="70"/>
      <c r="G4" s="70"/>
    </row>
    <row r="5" spans="1:7" x14ac:dyDescent="0.25">
      <c r="A5" s="44">
        <v>11782613</v>
      </c>
      <c r="B5" s="43" t="s">
        <v>615</v>
      </c>
      <c r="C5" s="41" t="s">
        <v>14</v>
      </c>
      <c r="D5" s="53"/>
      <c r="E5" s="96"/>
      <c r="F5" s="70"/>
      <c r="G5" s="70"/>
    </row>
    <row r="6" spans="1:7" x14ac:dyDescent="0.25">
      <c r="A6" s="44">
        <v>11751218</v>
      </c>
      <c r="B6" s="43" t="s">
        <v>486</v>
      </c>
      <c r="C6" s="41" t="s">
        <v>14</v>
      </c>
      <c r="D6" s="53"/>
      <c r="E6" s="96"/>
      <c r="F6" s="70"/>
      <c r="G6" s="70"/>
    </row>
    <row r="7" spans="1:7" x14ac:dyDescent="0.25">
      <c r="A7" s="44">
        <v>11752019</v>
      </c>
      <c r="B7" s="43" t="s">
        <v>616</v>
      </c>
      <c r="C7" s="41" t="s">
        <v>14</v>
      </c>
      <c r="D7" s="53"/>
      <c r="E7" s="96"/>
      <c r="F7" s="70"/>
      <c r="G7" s="70"/>
    </row>
    <row r="8" spans="1:7" x14ac:dyDescent="0.25">
      <c r="A8" s="44">
        <v>11752319</v>
      </c>
      <c r="B8" s="43" t="s">
        <v>485</v>
      </c>
      <c r="C8" s="41" t="s">
        <v>14</v>
      </c>
      <c r="D8" s="53"/>
      <c r="E8" s="96"/>
      <c r="F8" s="70"/>
      <c r="G8" s="70"/>
    </row>
    <row r="9" spans="1:7" x14ac:dyDescent="0.25">
      <c r="A9" s="44">
        <v>11182565</v>
      </c>
      <c r="B9" s="43" t="s">
        <v>617</v>
      </c>
      <c r="C9" s="41" t="s">
        <v>14</v>
      </c>
      <c r="D9" s="53"/>
      <c r="E9" s="96"/>
      <c r="F9" s="70"/>
      <c r="G9" s="70"/>
    </row>
    <row r="10" spans="1:7" x14ac:dyDescent="0.25">
      <c r="A10" s="44">
        <v>11855001</v>
      </c>
      <c r="B10" s="43" t="s">
        <v>618</v>
      </c>
      <c r="C10" s="41" t="s">
        <v>14</v>
      </c>
      <c r="D10" s="53"/>
      <c r="E10" s="96"/>
      <c r="F10" s="70"/>
      <c r="G10" s="70"/>
    </row>
    <row r="11" spans="1:7" x14ac:dyDescent="0.25">
      <c r="A11" s="44">
        <v>2344026</v>
      </c>
      <c r="B11" s="43" t="s">
        <v>619</v>
      </c>
      <c r="C11" s="41" t="s">
        <v>14</v>
      </c>
      <c r="D11" s="53"/>
      <c r="E11" s="96"/>
      <c r="F11" s="70"/>
      <c r="G11" s="70"/>
    </row>
    <row r="12" spans="1:7" ht="24" x14ac:dyDescent="0.25">
      <c r="A12" s="44">
        <v>2831830</v>
      </c>
      <c r="B12" s="43" t="s">
        <v>620</v>
      </c>
      <c r="C12" s="41" t="s">
        <v>14</v>
      </c>
      <c r="D12" s="53"/>
      <c r="E12" s="96"/>
      <c r="F12" s="70"/>
      <c r="G12" s="70"/>
    </row>
    <row r="13" spans="1:7" x14ac:dyDescent="0.25">
      <c r="A13" s="44">
        <v>2871065</v>
      </c>
      <c r="B13" s="43" t="s">
        <v>621</v>
      </c>
      <c r="C13" s="41" t="s">
        <v>14</v>
      </c>
      <c r="D13" s="53"/>
      <c r="E13" s="96"/>
      <c r="F13" s="70"/>
      <c r="G13" s="70"/>
    </row>
    <row r="14" spans="1:7" x14ac:dyDescent="0.25">
      <c r="A14" s="44">
        <v>2871085</v>
      </c>
      <c r="B14" s="43" t="s">
        <v>622</v>
      </c>
      <c r="C14" s="41" t="s">
        <v>14</v>
      </c>
      <c r="D14" s="53"/>
      <c r="E14" s="96"/>
      <c r="F14" s="70"/>
      <c r="G14" s="70"/>
    </row>
    <row r="15" spans="1:7" x14ac:dyDescent="0.25">
      <c r="A15" s="44">
        <v>2814172</v>
      </c>
      <c r="B15" s="43" t="s">
        <v>623</v>
      </c>
      <c r="C15" s="41" t="s">
        <v>14</v>
      </c>
      <c r="D15" s="53"/>
      <c r="E15" s="96"/>
      <c r="F15" s="70"/>
      <c r="G15" s="70"/>
    </row>
    <row r="16" spans="1:7" ht="24" x14ac:dyDescent="0.25">
      <c r="A16" s="44">
        <v>2010360</v>
      </c>
      <c r="B16" s="43" t="s">
        <v>624</v>
      </c>
      <c r="C16" s="41" t="s">
        <v>14</v>
      </c>
      <c r="D16" s="53"/>
      <c r="E16" s="96"/>
      <c r="F16" s="70"/>
      <c r="G16" s="70"/>
    </row>
    <row r="17" spans="1:7" ht="24" x14ac:dyDescent="0.25">
      <c r="A17" s="44">
        <v>2820191</v>
      </c>
      <c r="B17" s="43" t="s">
        <v>625</v>
      </c>
      <c r="C17" s="41" t="s">
        <v>14</v>
      </c>
      <c r="D17" s="53"/>
      <c r="E17" s="96"/>
      <c r="F17" s="70"/>
      <c r="G17" s="70"/>
    </row>
    <row r="18" spans="1:7" x14ac:dyDescent="0.25">
      <c r="A18" s="44">
        <v>2988216</v>
      </c>
      <c r="B18" s="43" t="s">
        <v>146</v>
      </c>
      <c r="C18" s="41" t="s">
        <v>14</v>
      </c>
      <c r="D18" s="53"/>
      <c r="E18" s="96"/>
      <c r="F18" s="70"/>
      <c r="G18" s="70"/>
    </row>
    <row r="19" spans="1:7" x14ac:dyDescent="0.25">
      <c r="A19" s="44">
        <v>2810102</v>
      </c>
      <c r="B19" s="43" t="s">
        <v>147</v>
      </c>
      <c r="C19" s="41" t="s">
        <v>14</v>
      </c>
      <c r="D19" s="53"/>
      <c r="E19" s="96"/>
      <c r="F19" s="70"/>
      <c r="G19" s="70"/>
    </row>
    <row r="20" spans="1:7" x14ac:dyDescent="0.25">
      <c r="A20" s="44">
        <v>2010152</v>
      </c>
      <c r="B20" s="43" t="s">
        <v>512</v>
      </c>
      <c r="C20" s="41" t="s">
        <v>14</v>
      </c>
      <c r="D20" s="53"/>
      <c r="E20" s="96"/>
      <c r="F20" s="70"/>
      <c r="G20" s="70"/>
    </row>
    <row r="21" spans="1:7" ht="24" x14ac:dyDescent="0.25">
      <c r="A21" s="44">
        <v>2371243</v>
      </c>
      <c r="B21" s="43" t="s">
        <v>626</v>
      </c>
      <c r="C21" s="41" t="s">
        <v>14</v>
      </c>
      <c r="D21" s="53"/>
      <c r="E21" s="96"/>
      <c r="F21" s="70"/>
      <c r="G21" s="70"/>
    </row>
    <row r="22" spans="1:7" ht="24" x14ac:dyDescent="0.25">
      <c r="A22" s="44">
        <v>2371241</v>
      </c>
      <c r="B22" s="43" t="s">
        <v>627</v>
      </c>
      <c r="C22" s="41" t="s">
        <v>14</v>
      </c>
      <c r="D22" s="53"/>
      <c r="E22" s="96"/>
      <c r="F22" s="70"/>
      <c r="G22" s="70"/>
    </row>
    <row r="23" spans="1:7" x14ac:dyDescent="0.25">
      <c r="A23" s="44">
        <v>11182590</v>
      </c>
      <c r="B23" s="43" t="s">
        <v>628</v>
      </c>
      <c r="C23" s="41" t="s">
        <v>14</v>
      </c>
      <c r="D23" s="53"/>
      <c r="E23" s="96"/>
      <c r="F23" s="70"/>
      <c r="G23" s="70"/>
    </row>
    <row r="24" spans="1:7" ht="24" x14ac:dyDescent="0.25">
      <c r="A24" s="44">
        <v>2052244</v>
      </c>
      <c r="B24" s="43" t="s">
        <v>510</v>
      </c>
      <c r="C24" s="41" t="s">
        <v>14</v>
      </c>
      <c r="D24" s="53"/>
      <c r="E24" s="96"/>
      <c r="F24" s="70"/>
      <c r="G24" s="70"/>
    </row>
    <row r="25" spans="1:7" x14ac:dyDescent="0.25">
      <c r="A25" s="44">
        <v>2342750</v>
      </c>
      <c r="B25" s="43" t="s">
        <v>629</v>
      </c>
      <c r="C25" s="41" t="s">
        <v>14</v>
      </c>
      <c r="D25" s="53"/>
      <c r="E25" s="96"/>
      <c r="F25" s="70"/>
      <c r="G25" s="70"/>
    </row>
    <row r="26" spans="1:7" ht="24" x14ac:dyDescent="0.25">
      <c r="A26" s="44">
        <v>2119961</v>
      </c>
      <c r="B26" s="43" t="s">
        <v>630</v>
      </c>
      <c r="C26" s="41" t="s">
        <v>14</v>
      </c>
      <c r="D26" s="53"/>
      <c r="E26" s="96"/>
      <c r="F26" s="70"/>
      <c r="G26" s="70"/>
    </row>
    <row r="27" spans="1:7" ht="24" x14ac:dyDescent="0.25">
      <c r="A27" s="44">
        <v>2820190</v>
      </c>
      <c r="B27" s="43" t="s">
        <v>631</v>
      </c>
      <c r="C27" s="41" t="s">
        <v>14</v>
      </c>
      <c r="D27" s="53"/>
      <c r="E27" s="96"/>
      <c r="F27" s="70"/>
      <c r="G27" s="70"/>
    </row>
    <row r="28" spans="1:7" ht="24" x14ac:dyDescent="0.25">
      <c r="A28" s="44">
        <v>2342751</v>
      </c>
      <c r="B28" s="43" t="s">
        <v>632</v>
      </c>
      <c r="C28" s="41" t="s">
        <v>14</v>
      </c>
      <c r="D28" s="53"/>
      <c r="E28" s="96"/>
      <c r="F28" s="70"/>
      <c r="G28" s="70"/>
    </row>
    <row r="29" spans="1:7" ht="24" x14ac:dyDescent="0.25">
      <c r="A29" s="44">
        <v>2831820</v>
      </c>
      <c r="B29" s="43" t="s">
        <v>633</v>
      </c>
      <c r="C29" s="41" t="s">
        <v>14</v>
      </c>
      <c r="D29" s="53"/>
      <c r="E29" s="96"/>
      <c r="F29" s="70"/>
      <c r="G29" s="70"/>
    </row>
    <row r="30" spans="1:7" x14ac:dyDescent="0.25">
      <c r="A30" s="44">
        <v>2121022</v>
      </c>
      <c r="B30" s="43" t="s">
        <v>634</v>
      </c>
      <c r="C30" s="41" t="s">
        <v>14</v>
      </c>
      <c r="D30" s="53"/>
      <c r="E30" s="96"/>
      <c r="F30" s="70"/>
      <c r="G30" s="70"/>
    </row>
    <row r="31" spans="1:7" ht="24" x14ac:dyDescent="0.25">
      <c r="A31" s="44">
        <v>2342501</v>
      </c>
      <c r="B31" s="43" t="s">
        <v>635</v>
      </c>
      <c r="C31" s="41" t="s">
        <v>14</v>
      </c>
      <c r="D31" s="53"/>
      <c r="E31" s="96"/>
      <c r="F31" s="70"/>
      <c r="G31" s="70"/>
    </row>
    <row r="32" spans="1:7" x14ac:dyDescent="0.25">
      <c r="A32" s="44">
        <v>2802420</v>
      </c>
      <c r="B32" s="43" t="s">
        <v>521</v>
      </c>
      <c r="C32" s="41" t="s">
        <v>14</v>
      </c>
      <c r="D32" s="53"/>
      <c r="E32" s="96"/>
      <c r="F32" s="70"/>
      <c r="G32" s="70"/>
    </row>
    <row r="33" spans="1:7" x14ac:dyDescent="0.25">
      <c r="A33" s="44">
        <v>2980684</v>
      </c>
      <c r="B33" s="43" t="s">
        <v>518</v>
      </c>
      <c r="C33" s="41" t="s">
        <v>14</v>
      </c>
      <c r="D33" s="53"/>
      <c r="E33" s="96"/>
      <c r="F33" s="70"/>
      <c r="G33" s="70"/>
    </row>
    <row r="34" spans="1:7" x14ac:dyDescent="0.25">
      <c r="A34" s="44">
        <v>2834007</v>
      </c>
      <c r="B34" s="43" t="s">
        <v>530</v>
      </c>
      <c r="C34" s="41" t="s">
        <v>14</v>
      </c>
      <c r="D34" s="53"/>
      <c r="E34" s="96"/>
      <c r="F34" s="70"/>
      <c r="G34" s="70"/>
    </row>
    <row r="35" spans="1:7" ht="24" x14ac:dyDescent="0.25">
      <c r="A35" s="44">
        <v>2901614</v>
      </c>
      <c r="B35" s="43" t="s">
        <v>487</v>
      </c>
      <c r="C35" s="41" t="s">
        <v>14</v>
      </c>
      <c r="D35" s="53"/>
      <c r="E35" s="96"/>
      <c r="F35" s="70"/>
      <c r="G35" s="70"/>
    </row>
    <row r="36" spans="1:7" ht="24" x14ac:dyDescent="0.25">
      <c r="A36" s="44">
        <v>2984676</v>
      </c>
      <c r="B36" s="43" t="s">
        <v>636</v>
      </c>
      <c r="C36" s="41" t="s">
        <v>8</v>
      </c>
      <c r="D36" s="53"/>
      <c r="E36" s="96"/>
      <c r="F36" s="70"/>
      <c r="G36" s="70"/>
    </row>
    <row r="37" spans="1:7" x14ac:dyDescent="0.25">
      <c r="A37" s="44">
        <v>2834020</v>
      </c>
      <c r="B37" s="43" t="s">
        <v>515</v>
      </c>
      <c r="C37" s="41" t="s">
        <v>14</v>
      </c>
      <c r="D37" s="53"/>
      <c r="E37" s="96"/>
      <c r="F37" s="70"/>
      <c r="G37" s="70"/>
    </row>
    <row r="38" spans="1:7" x14ac:dyDescent="0.25">
      <c r="A38" s="44">
        <v>2820642</v>
      </c>
      <c r="B38" s="43" t="s">
        <v>516</v>
      </c>
      <c r="C38" s="41" t="s">
        <v>14</v>
      </c>
      <c r="D38" s="53"/>
      <c r="E38" s="96"/>
      <c r="F38" s="70"/>
      <c r="G38" s="70"/>
    </row>
    <row r="39" spans="1:7" ht="24" x14ac:dyDescent="0.25">
      <c r="A39" s="44">
        <v>2820134</v>
      </c>
      <c r="B39" s="43" t="s">
        <v>517</v>
      </c>
      <c r="C39" s="41" t="s">
        <v>14</v>
      </c>
      <c r="D39" s="53"/>
      <c r="E39" s="96"/>
      <c r="F39" s="70"/>
      <c r="G39" s="70"/>
    </row>
    <row r="40" spans="1:7" x14ac:dyDescent="0.25">
      <c r="A40" s="44">
        <v>2010311</v>
      </c>
      <c r="B40" s="43" t="s">
        <v>511</v>
      </c>
      <c r="C40" s="41" t="s">
        <v>14</v>
      </c>
      <c r="D40" s="53"/>
      <c r="E40" s="96"/>
      <c r="F40" s="70"/>
      <c r="G40" s="70"/>
    </row>
    <row r="41" spans="1:7" x14ac:dyDescent="0.25">
      <c r="A41" s="44">
        <v>2814171</v>
      </c>
      <c r="B41" s="43" t="s">
        <v>519</v>
      </c>
      <c r="C41" s="41" t="s">
        <v>14</v>
      </c>
      <c r="D41" s="53"/>
      <c r="E41" s="96"/>
      <c r="F41" s="70"/>
      <c r="G41" s="70"/>
    </row>
    <row r="42" spans="1:7" x14ac:dyDescent="0.25">
      <c r="A42" s="44">
        <v>2110114</v>
      </c>
      <c r="B42" s="43" t="s">
        <v>513</v>
      </c>
      <c r="C42" s="41" t="s">
        <v>14</v>
      </c>
      <c r="D42" s="53"/>
      <c r="E42" s="96"/>
      <c r="F42" s="70"/>
      <c r="G42" s="70"/>
    </row>
    <row r="43" spans="1:7" x14ac:dyDescent="0.25">
      <c r="A43" s="44">
        <v>1012301</v>
      </c>
      <c r="B43" s="43" t="s">
        <v>509</v>
      </c>
      <c r="C43" s="41" t="s">
        <v>14</v>
      </c>
      <c r="D43" s="53"/>
      <c r="E43" s="96"/>
      <c r="F43" s="70"/>
      <c r="G43" s="70"/>
    </row>
    <row r="44" spans="1:7" x14ac:dyDescent="0.25">
      <c r="A44" s="44">
        <v>1012137</v>
      </c>
      <c r="B44" s="43" t="s">
        <v>508</v>
      </c>
      <c r="C44" s="41" t="s">
        <v>14</v>
      </c>
      <c r="D44" s="53"/>
      <c r="E44" s="96"/>
      <c r="F44" s="70"/>
      <c r="G44" s="70"/>
    </row>
    <row r="45" spans="1:7" ht="24" x14ac:dyDescent="0.25">
      <c r="A45" s="44">
        <v>2112042</v>
      </c>
      <c r="B45" s="43" t="s">
        <v>528</v>
      </c>
      <c r="C45" s="41" t="s">
        <v>14</v>
      </c>
      <c r="D45" s="53"/>
      <c r="E45" s="96"/>
      <c r="F45" s="70"/>
      <c r="G45" s="70"/>
    </row>
    <row r="46" spans="1:7" x14ac:dyDescent="0.25">
      <c r="A46" s="44">
        <v>1021754</v>
      </c>
      <c r="B46" s="43" t="s">
        <v>637</v>
      </c>
      <c r="C46" s="41" t="s">
        <v>14</v>
      </c>
      <c r="D46" s="53"/>
      <c r="E46" s="96"/>
      <c r="F46" s="70"/>
      <c r="G46" s="70"/>
    </row>
    <row r="47" spans="1:7" ht="24" x14ac:dyDescent="0.25">
      <c r="A47" s="44">
        <v>2601806</v>
      </c>
      <c r="B47" s="43" t="s">
        <v>529</v>
      </c>
      <c r="C47" s="41" t="s">
        <v>14</v>
      </c>
      <c r="D47" s="53"/>
      <c r="E47" s="96"/>
      <c r="F47" s="70"/>
      <c r="G47" s="70"/>
    </row>
    <row r="48" spans="1:7" x14ac:dyDescent="0.25">
      <c r="A48" s="44">
        <v>2834010</v>
      </c>
      <c r="B48" s="43" t="s">
        <v>488</v>
      </c>
      <c r="C48" s="41" t="s">
        <v>14</v>
      </c>
      <c r="D48" s="53"/>
      <c r="E48" s="96"/>
      <c r="F48" s="70"/>
      <c r="G48" s="70"/>
    </row>
    <row r="49" spans="1:7" ht="24" x14ac:dyDescent="0.25">
      <c r="A49" s="44">
        <v>2820138</v>
      </c>
      <c r="B49" s="43" t="s">
        <v>531</v>
      </c>
      <c r="C49" s="41" t="s">
        <v>14</v>
      </c>
      <c r="D49" s="53"/>
      <c r="E49" s="96"/>
      <c r="F49" s="70"/>
      <c r="G49" s="70"/>
    </row>
    <row r="50" spans="1:7" x14ac:dyDescent="0.25">
      <c r="A50" s="44">
        <v>2502523</v>
      </c>
      <c r="B50" s="43" t="s">
        <v>638</v>
      </c>
      <c r="C50" s="41" t="s">
        <v>14</v>
      </c>
      <c r="D50" s="53"/>
      <c r="E50" s="96"/>
      <c r="F50" s="70"/>
      <c r="G50" s="70"/>
    </row>
    <row r="51" spans="1:7" ht="24" x14ac:dyDescent="0.25">
      <c r="A51" s="44">
        <v>2820133</v>
      </c>
      <c r="B51" s="43" t="s">
        <v>497</v>
      </c>
      <c r="C51" s="41" t="s">
        <v>14</v>
      </c>
      <c r="D51" s="53"/>
      <c r="E51" s="96"/>
      <c r="F51" s="70"/>
      <c r="G51" s="70"/>
    </row>
    <row r="52" spans="1:7" ht="24" x14ac:dyDescent="0.25">
      <c r="A52" s="44">
        <v>2851631</v>
      </c>
      <c r="B52" s="43" t="s">
        <v>520</v>
      </c>
      <c r="C52" s="41" t="s">
        <v>14</v>
      </c>
      <c r="D52" s="53"/>
      <c r="E52" s="96"/>
      <c r="F52" s="70"/>
      <c r="G52" s="70"/>
    </row>
    <row r="53" spans="1:7" x14ac:dyDescent="0.25">
      <c r="A53" s="44">
        <v>2624212</v>
      </c>
      <c r="B53" s="43" t="s">
        <v>149</v>
      </c>
      <c r="C53" s="41" t="s">
        <v>14</v>
      </c>
      <c r="D53" s="53"/>
      <c r="E53" s="96"/>
      <c r="F53" s="70"/>
      <c r="G53" s="70"/>
    </row>
    <row r="54" spans="1:7" x14ac:dyDescent="0.25">
      <c r="A54" s="44">
        <v>11592552</v>
      </c>
      <c r="B54" s="43" t="s">
        <v>639</v>
      </c>
      <c r="C54" s="41" t="s">
        <v>14</v>
      </c>
      <c r="D54" s="53"/>
      <c r="E54" s="96"/>
      <c r="F54" s="70"/>
      <c r="G54" s="70"/>
    </row>
    <row r="55" spans="1:7" x14ac:dyDescent="0.25">
      <c r="A55" s="44">
        <v>7537770</v>
      </c>
      <c r="B55" s="43" t="s">
        <v>640</v>
      </c>
      <c r="C55" s="41" t="s">
        <v>14</v>
      </c>
      <c r="D55" s="53"/>
      <c r="E55" s="96"/>
      <c r="F55" s="70"/>
      <c r="G55" s="70"/>
    </row>
    <row r="56" spans="1:7" x14ac:dyDescent="0.25">
      <c r="A56" s="44">
        <v>2351618</v>
      </c>
      <c r="B56" s="43" t="s">
        <v>213</v>
      </c>
      <c r="C56" s="41" t="s">
        <v>14</v>
      </c>
      <c r="D56" s="53"/>
      <c r="E56" s="96"/>
      <c r="F56" s="70"/>
      <c r="G56" s="70"/>
    </row>
    <row r="57" spans="1:7" x14ac:dyDescent="0.25">
      <c r="A57" s="44">
        <v>11890109</v>
      </c>
      <c r="B57" s="43" t="s">
        <v>526</v>
      </c>
      <c r="C57" s="41" t="s">
        <v>14</v>
      </c>
      <c r="D57" s="53"/>
      <c r="E57" s="96"/>
      <c r="F57" s="70"/>
      <c r="G57" s="70"/>
    </row>
    <row r="58" spans="1:7" x14ac:dyDescent="0.25">
      <c r="A58" s="44">
        <v>1991019</v>
      </c>
      <c r="B58" s="43" t="s">
        <v>641</v>
      </c>
      <c r="C58" s="41" t="s">
        <v>14</v>
      </c>
      <c r="D58" s="53"/>
      <c r="E58" s="96"/>
      <c r="F58" s="70"/>
      <c r="G58" s="70"/>
    </row>
    <row r="59" spans="1:7" x14ac:dyDescent="0.25">
      <c r="A59" s="44">
        <v>2871001</v>
      </c>
      <c r="B59" s="43" t="s">
        <v>642</v>
      </c>
      <c r="C59" s="41" t="s">
        <v>8</v>
      </c>
      <c r="D59" s="53"/>
      <c r="E59" s="96"/>
      <c r="F59" s="70"/>
      <c r="G59" s="70"/>
    </row>
    <row r="60" spans="1:7" x14ac:dyDescent="0.25">
      <c r="A60" s="44">
        <v>2280544</v>
      </c>
      <c r="B60" s="43" t="s">
        <v>643</v>
      </c>
      <c r="C60" s="41" t="s">
        <v>14</v>
      </c>
      <c r="D60" s="53"/>
      <c r="E60" s="96"/>
      <c r="F60" s="70"/>
      <c r="G60" s="70"/>
    </row>
    <row r="61" spans="1:7" x14ac:dyDescent="0.25">
      <c r="A61" s="44">
        <v>2280643</v>
      </c>
      <c r="B61" s="43" t="s">
        <v>644</v>
      </c>
      <c r="C61" s="41" t="s">
        <v>14</v>
      </c>
      <c r="D61" s="53"/>
      <c r="E61" s="96"/>
      <c r="F61" s="70"/>
      <c r="G61" s="70"/>
    </row>
    <row r="62" spans="1:7" x14ac:dyDescent="0.25">
      <c r="A62" s="44">
        <v>1011151</v>
      </c>
      <c r="B62" s="43" t="s">
        <v>645</v>
      </c>
      <c r="C62" s="41" t="s">
        <v>8</v>
      </c>
      <c r="D62" s="53"/>
      <c r="E62" s="96"/>
      <c r="F62" s="70"/>
      <c r="G62" s="70"/>
    </row>
    <row r="63" spans="1:7" x14ac:dyDescent="0.25">
      <c r="A63" s="44">
        <v>2802020</v>
      </c>
      <c r="B63" s="43" t="s">
        <v>514</v>
      </c>
      <c r="C63" s="41" t="s">
        <v>14</v>
      </c>
      <c r="D63" s="53"/>
      <c r="E63" s="96"/>
      <c r="F63" s="70"/>
      <c r="G63" s="70"/>
    </row>
    <row r="64" spans="1:7" ht="24" x14ac:dyDescent="0.25">
      <c r="A64" s="44">
        <v>2582402</v>
      </c>
      <c r="B64" s="43" t="s">
        <v>646</v>
      </c>
      <c r="C64" s="41" t="s">
        <v>14</v>
      </c>
      <c r="D64" s="53"/>
      <c r="E64" s="96"/>
      <c r="F64" s="70"/>
      <c r="G64" s="70"/>
    </row>
    <row r="65" spans="1:7" x14ac:dyDescent="0.25">
      <c r="A65" s="44">
        <v>22247027</v>
      </c>
      <c r="B65" s="43" t="s">
        <v>647</v>
      </c>
      <c r="C65" s="41" t="s">
        <v>14</v>
      </c>
      <c r="D65" s="53"/>
      <c r="E65" s="96"/>
      <c r="F65" s="70"/>
      <c r="G65" s="70"/>
    </row>
    <row r="66" spans="1:7" x14ac:dyDescent="0.25">
      <c r="A66" s="44">
        <v>3621287</v>
      </c>
      <c r="B66" s="43" t="s">
        <v>648</v>
      </c>
      <c r="C66" s="41" t="s">
        <v>14</v>
      </c>
      <c r="D66" s="53"/>
      <c r="E66" s="96"/>
      <c r="F66" s="70"/>
      <c r="G66" s="70"/>
    </row>
    <row r="67" spans="1:7" x14ac:dyDescent="0.25">
      <c r="A67" s="44">
        <v>1015207</v>
      </c>
      <c r="B67" s="43" t="s">
        <v>524</v>
      </c>
      <c r="C67" s="41" t="s">
        <v>8</v>
      </c>
      <c r="D67" s="53"/>
      <c r="E67" s="96"/>
      <c r="F67" s="70"/>
      <c r="G67" s="70"/>
    </row>
    <row r="68" spans="1:7" x14ac:dyDescent="0.25">
      <c r="A68" s="44">
        <v>2282003</v>
      </c>
      <c r="B68" s="43" t="s">
        <v>523</v>
      </c>
      <c r="C68" s="41" t="s">
        <v>14</v>
      </c>
      <c r="D68" s="53"/>
      <c r="E68" s="96"/>
      <c r="F68" s="70"/>
      <c r="G68" s="70"/>
    </row>
    <row r="69" spans="1:7" x14ac:dyDescent="0.25">
      <c r="A69" s="44">
        <v>2371009</v>
      </c>
      <c r="B69" s="43" t="s">
        <v>532</v>
      </c>
      <c r="C69" s="41" t="s">
        <v>14</v>
      </c>
      <c r="D69" s="53"/>
      <c r="E69" s="96"/>
      <c r="F69" s="70"/>
      <c r="G69" s="70"/>
    </row>
    <row r="70" spans="1:7" x14ac:dyDescent="0.25">
      <c r="A70" s="44">
        <v>2852618</v>
      </c>
      <c r="B70" s="43" t="s">
        <v>151</v>
      </c>
      <c r="C70" s="41" t="s">
        <v>14</v>
      </c>
      <c r="D70" s="53"/>
      <c r="E70" s="96"/>
      <c r="F70" s="70"/>
      <c r="G70" s="70"/>
    </row>
    <row r="71" spans="1:7" x14ac:dyDescent="0.25">
      <c r="A71" s="44">
        <v>7070430</v>
      </c>
      <c r="B71" s="43" t="s">
        <v>533</v>
      </c>
      <c r="C71" s="41" t="s">
        <v>14</v>
      </c>
      <c r="D71" s="53"/>
      <c r="E71" s="96"/>
      <c r="F71" s="70"/>
      <c r="G71" s="70"/>
    </row>
    <row r="72" spans="1:7" x14ac:dyDescent="0.25">
      <c r="A72" s="44">
        <v>2010703</v>
      </c>
      <c r="B72" s="43" t="s">
        <v>534</v>
      </c>
      <c r="C72" s="41" t="s">
        <v>14</v>
      </c>
      <c r="D72" s="53"/>
      <c r="E72" s="96"/>
      <c r="F72" s="70"/>
      <c r="G72" s="70"/>
    </row>
    <row r="73" spans="1:7" x14ac:dyDescent="0.25">
      <c r="A73" s="44">
        <v>1011139</v>
      </c>
      <c r="B73" s="43" t="s">
        <v>527</v>
      </c>
      <c r="C73" s="41" t="s">
        <v>8</v>
      </c>
      <c r="D73" s="53"/>
      <c r="E73" s="96"/>
      <c r="F73" s="70"/>
      <c r="G73" s="70"/>
    </row>
    <row r="74" spans="1:7" x14ac:dyDescent="0.25">
      <c r="A74" s="44">
        <v>2420512</v>
      </c>
      <c r="B74" s="43" t="s">
        <v>525</v>
      </c>
      <c r="C74" s="41" t="s">
        <v>14</v>
      </c>
      <c r="D74" s="53"/>
      <c r="E74" s="96"/>
      <c r="F74" s="70"/>
      <c r="G74" s="70"/>
    </row>
    <row r="75" spans="1:7" x14ac:dyDescent="0.25">
      <c r="A75" s="44">
        <v>1013142</v>
      </c>
      <c r="B75" s="43" t="s">
        <v>649</v>
      </c>
      <c r="C75" s="41" t="s">
        <v>8</v>
      </c>
      <c r="D75" s="53"/>
      <c r="E75" s="96"/>
      <c r="F75" s="70"/>
      <c r="G75" s="70"/>
    </row>
    <row r="76" spans="1:7" x14ac:dyDescent="0.25">
      <c r="A76" s="44">
        <v>1013144</v>
      </c>
      <c r="B76" s="43" t="s">
        <v>650</v>
      </c>
      <c r="C76" s="41" t="s">
        <v>8</v>
      </c>
      <c r="D76" s="53"/>
      <c r="E76" s="96"/>
      <c r="F76" s="70"/>
      <c r="G76" s="70"/>
    </row>
    <row r="77" spans="1:7" x14ac:dyDescent="0.25">
      <c r="A77" s="44"/>
      <c r="B77" s="43"/>
      <c r="C77" s="41"/>
      <c r="D77" s="53"/>
      <c r="E77" s="96"/>
      <c r="F77" s="70"/>
      <c r="G77" s="70"/>
    </row>
    <row r="78" spans="1:7" x14ac:dyDescent="0.25">
      <c r="A78" s="44"/>
      <c r="B78" s="43"/>
      <c r="C78" s="41"/>
      <c r="D78" s="53"/>
      <c r="E78" s="96"/>
      <c r="F78" s="70"/>
      <c r="G78" s="70"/>
    </row>
    <row r="79" spans="1:7" x14ac:dyDescent="0.25">
      <c r="A79" s="44"/>
      <c r="B79" s="43"/>
      <c r="C79" s="41"/>
      <c r="D79" s="53"/>
      <c r="E79" s="96"/>
      <c r="F79" s="70"/>
      <c r="G79" s="70"/>
    </row>
    <row r="80" spans="1:7" x14ac:dyDescent="0.25">
      <c r="A80" s="44"/>
      <c r="B80" s="43"/>
      <c r="C80" s="41"/>
      <c r="D80" s="53"/>
      <c r="E80" s="96"/>
      <c r="F80" s="70"/>
      <c r="G80" s="70"/>
    </row>
    <row r="82" spans="1:4" x14ac:dyDescent="0.25">
      <c r="A82" s="22" t="s">
        <v>166</v>
      </c>
      <c r="B82" s="206" t="str">
        <f>RESUMEN_OFERTA!B14</f>
        <v>XXXXXXXXX</v>
      </c>
      <c r="C82" s="207"/>
      <c r="D82" s="208"/>
    </row>
    <row r="83" spans="1:4" x14ac:dyDescent="0.25">
      <c r="A83" s="22"/>
      <c r="B83" s="93"/>
    </row>
    <row r="84" spans="1:4" x14ac:dyDescent="0.25">
      <c r="A84" s="22"/>
      <c r="B84" s="93"/>
    </row>
    <row r="85" spans="1:4" x14ac:dyDescent="0.25">
      <c r="A85" s="22"/>
      <c r="B85" s="93"/>
    </row>
    <row r="86" spans="1:4" x14ac:dyDescent="0.25">
      <c r="A86" s="22" t="s">
        <v>168</v>
      </c>
      <c r="B86" s="94"/>
    </row>
  </sheetData>
  <mergeCells count="1">
    <mergeCell ref="B82:D82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Clever Vinicio Andrade</cp:lastModifiedBy>
  <cp:lastPrinted>2025-02-19T13:45:44Z</cp:lastPrinted>
  <dcterms:created xsi:type="dcterms:W3CDTF">2016-07-30T14:36:28Z</dcterms:created>
  <dcterms:modified xsi:type="dcterms:W3CDTF">2025-03-25T14:47:27Z</dcterms:modified>
</cp:coreProperties>
</file>